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376.xml" ContentType="application/vnd.ms-excel.controlproperties+xml"/>
  <Override PartName="/xl/drawings/drawing6.xml" ContentType="application/vnd.openxmlformats-officedocument.drawing+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omments2.xml" ContentType="application/vnd.openxmlformats-officedocument.spreadsheetml.comments+xml"/>
  <Override PartName="/xl/drawings/drawing7.xml" ContentType="application/vnd.openxmlformats-officedocument.drawing+xml"/>
  <Override PartName="/xl/ctrlProps/ctrlProp797.xml" ContentType="application/vnd.ms-excel.controlproperties+xml"/>
  <Override PartName="/xl/drawings/drawing8.xml" ContentType="application/vnd.openxmlformats-officedocument.drawing+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omments3.xml" ContentType="application/vnd.openxmlformats-officedocument.spreadsheetml.comments+xml"/>
  <Override PartName="/xl/drawings/drawing9.xml" ContentType="application/vnd.openxmlformats-officedocument.drawing+xml"/>
  <Override PartName="/xl/ctrlProps/ctrlProp1174.xml" ContentType="application/vnd.ms-excel.controlproperties+xml"/>
  <Override PartName="/xl/drawings/drawing10.xml" ContentType="application/vnd.openxmlformats-officedocument.drawing+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omments4.xml" ContentType="application/vnd.openxmlformats-officedocument.spreadsheetml.comments+xml"/>
  <Override PartName="/xl/drawings/drawing11.xml" ContentType="application/vnd.openxmlformats-officedocument.drawing+xml"/>
  <Override PartName="/xl/ctrlProps/ctrlProp1548.xml" ContentType="application/vnd.ms-excel.controlproperties+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5.xml" ContentType="application/vnd.openxmlformats-officedocument.drawingml.chart+xml"/>
  <Override PartName="/xl/drawings/drawing16.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17.xml" ContentType="application/vnd.openxmlformats-officedocument.drawing+xml"/>
  <Override PartName="/xl/ctrlProps/ctrlProp1549.xml" ContentType="application/vnd.ms-excel.controlproperties+xml"/>
  <Override PartName="/xl/charts/chart11.xml" ContentType="application/vnd.openxmlformats-officedocument.drawingml.chart+xml"/>
  <Override PartName="/xl/charts/chart12.xml" ContentType="application/vnd.openxmlformats-officedocument.drawingml.chart+xml"/>
  <Override PartName="/xl/drawings/drawing18.xml" ContentType="application/vnd.openxmlformats-officedocument.drawing+xml"/>
  <Override PartName="/xl/charts/chart13.xml" ContentType="application/vnd.openxmlformats-officedocument.drawingml.chart+xml"/>
  <Override PartName="/xl/drawings/drawing19.xml" ContentType="application/vnd.openxmlformats-officedocument.drawingml.chartshapes+xml"/>
  <Override PartName="/xl/charts/chart14.xml" ContentType="application/vnd.openxmlformats-officedocument.drawingml.chart+xml"/>
  <Override PartName="/xl/drawings/drawing20.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7.xml" ContentType="application/vnd.openxmlformats-officedocument.drawingml.chart+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4"/>
  <workbookPr codeName="ThisWorkbook" autoCompressPictures="0" defaultThemeVersion="124226"/>
  <mc:AlternateContent xmlns:mc="http://schemas.openxmlformats.org/markup-compatibility/2006">
    <mc:Choice Requires="x15">
      <x15ac:absPath xmlns:x15ac="http://schemas.microsoft.com/office/spreadsheetml/2010/11/ac" url="/Users/hannahwilson/Desktop/"/>
    </mc:Choice>
  </mc:AlternateContent>
  <xr:revisionPtr revIDLastSave="0" documentId="8_{31FF7F62-4D78-7A4B-8CBB-A126C882A44D}" xr6:coauthVersionLast="45" xr6:coauthVersionMax="45" xr10:uidLastSave="{00000000-0000-0000-0000-000000000000}"/>
  <bookViews>
    <workbookView xWindow="2960" yWindow="1020" windowWidth="19600" windowHeight="11720" tabRatio="927" xr2:uid="{00000000-000D-0000-FFFF-FFFF00000000}"/>
  </bookViews>
  <sheets>
    <sheet name="Begin Here--Introduction" sheetId="14" r:id="rId1"/>
    <sheet name="Vessel Profile" sheetId="1" r:id="rId2"/>
    <sheet name="Maintenance Costs" sheetId="2" r:id="rId3"/>
    <sheet name="Operating Mode 1" sheetId="4" r:id="rId4"/>
    <sheet name="Operating Mode 1 Summary" sheetId="30" r:id="rId5"/>
    <sheet name="Operating Mode 2" sheetId="31" r:id="rId6"/>
    <sheet name="Operating Mode 2 Summary" sheetId="32" r:id="rId7"/>
    <sheet name="Operating Mode 3" sheetId="35" r:id="rId8"/>
    <sheet name="Operating Mode 3 Summary" sheetId="33" r:id="rId9"/>
    <sheet name="Operating Mode 4" sheetId="34" r:id="rId10"/>
    <sheet name="Operating Mode 4 Summary" sheetId="36" r:id="rId11"/>
    <sheet name="Vessel Summary" sheetId="12" r:id="rId12"/>
    <sheet name="Cost Summary" sheetId="15" r:id="rId13"/>
    <sheet name="Speed" sheetId="19" r:id="rId14"/>
    <sheet name="Watt Loads" sheetId="16" r:id="rId15"/>
    <sheet name="BSFC" sheetId="18" r:id="rId16"/>
    <sheet name="Injectors" sheetId="22" r:id="rId17"/>
    <sheet name="BSFC Calculator" sheetId="13" r:id="rId18"/>
    <sheet name="BSFC Data" sheetId="20" r:id="rId19"/>
    <sheet name="Speed Data" sheetId="21" r:id="rId20"/>
  </sheets>
  <externalReferences>
    <externalReference r:id="rId21"/>
  </externalReferences>
  <definedNames>
    <definedName name="ACLoadsRange">INDIRECT("'" &amp;'Watt Loads'!$Q$2&amp; "'!$M$23:$M$34")</definedName>
    <definedName name="AlternatorEfficiency">'Vessel Profile'!$D$40</definedName>
    <definedName name="DCLoadsRange">INDIRECT("'" &amp;'Watt Loads'!$Q$2&amp; "'!AD9:AD53")</definedName>
    <definedName name="HydraulicEfficiency">'Vessel Profile'!$D$38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1" l="1"/>
  <c r="U7" i="20"/>
  <c r="U8" i="20"/>
  <c r="U9" i="20"/>
  <c r="U10" i="20"/>
  <c r="U11" i="20"/>
  <c r="M38" i="20"/>
  <c r="M39" i="20"/>
  <c r="M40" i="20"/>
  <c r="M41" i="20"/>
  <c r="M42" i="20"/>
  <c r="M43" i="20"/>
  <c r="M44" i="20"/>
  <c r="M45" i="20"/>
  <c r="M46" i="20"/>
  <c r="C20" i="32"/>
  <c r="C20" i="33"/>
  <c r="H19" i="33" s="1"/>
  <c r="H20" i="33" s="1"/>
  <c r="I53" i="13" s="1"/>
  <c r="T9" i="31"/>
  <c r="AC9" i="31"/>
  <c r="T10" i="31"/>
  <c r="AC10" i="31"/>
  <c r="T11" i="31"/>
  <c r="AC11" i="31"/>
  <c r="T12" i="31"/>
  <c r="AC12" i="31"/>
  <c r="T13" i="31"/>
  <c r="AC13" i="31"/>
  <c r="T14" i="31"/>
  <c r="AC14" i="31"/>
  <c r="T15" i="31"/>
  <c r="AC15" i="31"/>
  <c r="T16" i="31"/>
  <c r="AC16" i="31"/>
  <c r="T17" i="31"/>
  <c r="AC17" i="31"/>
  <c r="T18" i="31"/>
  <c r="AC18" i="31"/>
  <c r="T19" i="31"/>
  <c r="AC19" i="31"/>
  <c r="T20" i="31"/>
  <c r="AC20" i="31"/>
  <c r="T21" i="31"/>
  <c r="AC21" i="31"/>
  <c r="T22" i="31"/>
  <c r="AC22" i="31"/>
  <c r="T23" i="31"/>
  <c r="AC23" i="31"/>
  <c r="T24" i="31"/>
  <c r="AC24" i="31"/>
  <c r="T25" i="31"/>
  <c r="AC25" i="31"/>
  <c r="T26" i="31"/>
  <c r="AC26" i="31"/>
  <c r="T27" i="31"/>
  <c r="AC27" i="31"/>
  <c r="T28" i="31"/>
  <c r="AC28" i="31"/>
  <c r="T29" i="31"/>
  <c r="AC29" i="31"/>
  <c r="T30" i="31"/>
  <c r="AC30" i="31"/>
  <c r="T31" i="31"/>
  <c r="AC31" i="31"/>
  <c r="T32" i="31"/>
  <c r="AC32" i="31"/>
  <c r="T33" i="31"/>
  <c r="AC33" i="31"/>
  <c r="T34" i="31"/>
  <c r="AC34" i="31"/>
  <c r="T35" i="31"/>
  <c r="AC35" i="31"/>
  <c r="V35" i="31" s="1"/>
  <c r="T36" i="31"/>
  <c r="AC36" i="31"/>
  <c r="T37" i="31"/>
  <c r="AC37" i="31"/>
  <c r="T38" i="31"/>
  <c r="AC38" i="31"/>
  <c r="T39" i="31"/>
  <c r="AC39" i="31"/>
  <c r="V39" i="31" s="1"/>
  <c r="T40" i="31"/>
  <c r="AC40" i="31"/>
  <c r="T41" i="31"/>
  <c r="AC42" i="31"/>
  <c r="X41" i="31" s="1"/>
  <c r="T42" i="31"/>
  <c r="AC44" i="31"/>
  <c r="T43" i="31"/>
  <c r="AC46" i="31"/>
  <c r="V43" i="31" s="1"/>
  <c r="T44" i="31"/>
  <c r="AC48" i="31"/>
  <c r="T45" i="31"/>
  <c r="AC49" i="31"/>
  <c r="T46" i="31"/>
  <c r="AC41" i="31"/>
  <c r="T47" i="31"/>
  <c r="AC43" i="31"/>
  <c r="V47" i="31" s="1"/>
  <c r="T48" i="31"/>
  <c r="AC45" i="31"/>
  <c r="T49" i="31"/>
  <c r="AC47" i="31"/>
  <c r="T50" i="31"/>
  <c r="AC50" i="31"/>
  <c r="T51" i="31"/>
  <c r="AC51" i="31"/>
  <c r="V51" i="31" s="1"/>
  <c r="T52" i="31"/>
  <c r="AC52" i="31"/>
  <c r="T53" i="31"/>
  <c r="AC53" i="31"/>
  <c r="D34" i="1"/>
  <c r="E34" i="1"/>
  <c r="D44" i="36"/>
  <c r="C44" i="36"/>
  <c r="D42" i="36"/>
  <c r="C42" i="36"/>
  <c r="D44" i="33"/>
  <c r="C44" i="33"/>
  <c r="D43" i="33"/>
  <c r="C43" i="33"/>
  <c r="D42" i="33"/>
  <c r="C42" i="33"/>
  <c r="L57" i="34"/>
  <c r="F57" i="34" s="1"/>
  <c r="L49" i="34"/>
  <c r="F49" i="34" s="1"/>
  <c r="L50" i="34"/>
  <c r="L51" i="34"/>
  <c r="F51" i="34" s="1"/>
  <c r="L52" i="34"/>
  <c r="G52" i="34" s="1"/>
  <c r="L53" i="34"/>
  <c r="G53" i="34" s="1"/>
  <c r="L54" i="34"/>
  <c r="F54" i="34" s="1"/>
  <c r="L55" i="34"/>
  <c r="F55" i="34" s="1"/>
  <c r="L56" i="34"/>
  <c r="F56" i="34" s="1"/>
  <c r="L48" i="34"/>
  <c r="G48" i="34" s="1"/>
  <c r="L47" i="34"/>
  <c r="F47" i="34" s="1"/>
  <c r="L33" i="34"/>
  <c r="G33" i="34" s="1"/>
  <c r="L34" i="34"/>
  <c r="L35" i="34"/>
  <c r="L36" i="34"/>
  <c r="F36" i="34" s="1"/>
  <c r="L37" i="34"/>
  <c r="F37" i="34" s="1"/>
  <c r="L38" i="34"/>
  <c r="L39" i="34"/>
  <c r="F39" i="34" s="1"/>
  <c r="L40" i="34"/>
  <c r="G40" i="34" s="1"/>
  <c r="L41" i="34"/>
  <c r="G41" i="34" s="1"/>
  <c r="F35" i="34"/>
  <c r="G35" i="34"/>
  <c r="G39" i="34"/>
  <c r="F40" i="34"/>
  <c r="F41" i="34"/>
  <c r="L32" i="34"/>
  <c r="G32" i="34" s="1"/>
  <c r="F32" i="34"/>
  <c r="L31" i="34"/>
  <c r="L48" i="35"/>
  <c r="L49" i="35"/>
  <c r="L50" i="35"/>
  <c r="G50" i="35" s="1"/>
  <c r="L51" i="35"/>
  <c r="F51" i="35" s="1"/>
  <c r="L52" i="35"/>
  <c r="L53" i="35"/>
  <c r="G53" i="35" s="1"/>
  <c r="L54" i="35"/>
  <c r="G54" i="35" s="1"/>
  <c r="L55" i="35"/>
  <c r="F55" i="35" s="1"/>
  <c r="L56" i="35"/>
  <c r="L57" i="35"/>
  <c r="F57" i="35" s="1"/>
  <c r="F49" i="35"/>
  <c r="G49" i="35"/>
  <c r="F53" i="35"/>
  <c r="G55" i="35"/>
  <c r="G57" i="35"/>
  <c r="L47" i="35"/>
  <c r="G47" i="35" s="1"/>
  <c r="F47" i="35"/>
  <c r="L36" i="35"/>
  <c r="G36" i="35" s="1"/>
  <c r="L37" i="35"/>
  <c r="F37" i="35" s="1"/>
  <c r="L38" i="35"/>
  <c r="F38" i="35" s="1"/>
  <c r="L39" i="35"/>
  <c r="G39" i="35" s="1"/>
  <c r="L40" i="35"/>
  <c r="L41" i="35"/>
  <c r="L35" i="35"/>
  <c r="F35" i="35" s="1"/>
  <c r="L33" i="35"/>
  <c r="G33" i="35" s="1"/>
  <c r="L34" i="35"/>
  <c r="F34" i="35" s="1"/>
  <c r="L32" i="35"/>
  <c r="F32" i="35" s="1"/>
  <c r="L31" i="35"/>
  <c r="G31" i="35" s="1"/>
  <c r="L48" i="31"/>
  <c r="F48" i="31" s="1"/>
  <c r="G48" i="31"/>
  <c r="L49" i="31"/>
  <c r="L50" i="31"/>
  <c r="F50" i="31" s="1"/>
  <c r="L51" i="31"/>
  <c r="G51" i="31" s="1"/>
  <c r="F51" i="31"/>
  <c r="L52" i="31"/>
  <c r="F52" i="31" s="1"/>
  <c r="G52" i="31"/>
  <c r="L53" i="31"/>
  <c r="F53" i="31" s="1"/>
  <c r="L54" i="31"/>
  <c r="F54" i="31" s="1"/>
  <c r="L55" i="31"/>
  <c r="G55" i="31" s="1"/>
  <c r="F55" i="31"/>
  <c r="L56" i="31"/>
  <c r="F56" i="31" s="1"/>
  <c r="L57" i="31"/>
  <c r="G57" i="31" s="1"/>
  <c r="F57" i="31"/>
  <c r="L47" i="31"/>
  <c r="G47" i="31" s="1"/>
  <c r="L28" i="31"/>
  <c r="G28" i="31" s="1"/>
  <c r="L29" i="31"/>
  <c r="L30" i="31"/>
  <c r="G30" i="31" s="1"/>
  <c r="L31" i="31"/>
  <c r="F31" i="31" s="1"/>
  <c r="L32" i="31"/>
  <c r="G32" i="31" s="1"/>
  <c r="L33" i="31"/>
  <c r="F33" i="31" s="1"/>
  <c r="L34" i="31"/>
  <c r="F34" i="31" s="1"/>
  <c r="L35" i="31"/>
  <c r="F35" i="31" s="1"/>
  <c r="L36" i="31"/>
  <c r="G36" i="31" s="1"/>
  <c r="L37" i="31"/>
  <c r="F37" i="31" s="1"/>
  <c r="G37" i="31"/>
  <c r="L38" i="31"/>
  <c r="F38" i="31" s="1"/>
  <c r="L39" i="31"/>
  <c r="F39" i="31" s="1"/>
  <c r="L40" i="31"/>
  <c r="G40" i="31" s="1"/>
  <c r="L41" i="31"/>
  <c r="L15" i="4"/>
  <c r="G15" i="4" s="1"/>
  <c r="F15" i="4"/>
  <c r="L16" i="4"/>
  <c r="F16" i="4" s="1"/>
  <c r="L17" i="4"/>
  <c r="F17" i="4" s="1"/>
  <c r="L18" i="4"/>
  <c r="F18" i="4" s="1"/>
  <c r="L19" i="4"/>
  <c r="F19" i="4" s="1"/>
  <c r="L20" i="4"/>
  <c r="L41" i="4"/>
  <c r="L28" i="4"/>
  <c r="L29" i="4"/>
  <c r="L30" i="4"/>
  <c r="G30" i="4" s="1"/>
  <c r="L31" i="4"/>
  <c r="L32" i="4"/>
  <c r="L33" i="4"/>
  <c r="L34" i="4"/>
  <c r="G34" i="4" s="1"/>
  <c r="L35" i="4"/>
  <c r="L36" i="4"/>
  <c r="L37" i="4"/>
  <c r="F37" i="4" s="1"/>
  <c r="L38" i="4"/>
  <c r="G38" i="4" s="1"/>
  <c r="L39" i="4"/>
  <c r="L40" i="4"/>
  <c r="L27" i="4"/>
  <c r="F30" i="4"/>
  <c r="F31" i="4"/>
  <c r="G31" i="4"/>
  <c r="F34" i="4"/>
  <c r="F35" i="4"/>
  <c r="G35" i="4"/>
  <c r="G37" i="4"/>
  <c r="F39" i="4"/>
  <c r="G39" i="4"/>
  <c r="F41" i="4"/>
  <c r="G41" i="4"/>
  <c r="D44" i="32"/>
  <c r="H44" i="32" s="1"/>
  <c r="C44" i="32"/>
  <c r="D43" i="32"/>
  <c r="C43" i="32"/>
  <c r="G43" i="32" s="1"/>
  <c r="D42" i="13" s="1"/>
  <c r="D42" i="32"/>
  <c r="H42" i="32" s="1"/>
  <c r="I42" i="13" s="1"/>
  <c r="C42" i="32"/>
  <c r="G42" i="32" s="1"/>
  <c r="C42" i="13" s="1"/>
  <c r="L27" i="31"/>
  <c r="F27" i="31" s="1"/>
  <c r="L9" i="4"/>
  <c r="G9" i="4" s="1"/>
  <c r="L10" i="4"/>
  <c r="L11" i="4"/>
  <c r="F11" i="4" s="1"/>
  <c r="L12" i="4"/>
  <c r="F12" i="4" s="1"/>
  <c r="L13" i="4"/>
  <c r="F13" i="4" s="1"/>
  <c r="L14" i="4"/>
  <c r="F14" i="4" s="1"/>
  <c r="L30" i="35"/>
  <c r="F31" i="35" s="1"/>
  <c r="D19" i="36"/>
  <c r="C19" i="36"/>
  <c r="D19" i="33"/>
  <c r="C19" i="33"/>
  <c r="D19" i="32"/>
  <c r="C19" i="32"/>
  <c r="I17" i="32" s="1"/>
  <c r="C19" i="30"/>
  <c r="I17" i="30" s="1"/>
  <c r="C20" i="30"/>
  <c r="H19" i="30" s="1"/>
  <c r="H23" i="13" s="1"/>
  <c r="D19" i="30"/>
  <c r="J17" i="30" s="1"/>
  <c r="A35" i="13"/>
  <c r="G35" i="13" s="1"/>
  <c r="A50" i="13"/>
  <c r="G50" i="13" s="1"/>
  <c r="A65" i="13"/>
  <c r="A20" i="13"/>
  <c r="G20" i="13" s="1"/>
  <c r="L12" i="31"/>
  <c r="F12" i="31" s="1"/>
  <c r="C32" i="32"/>
  <c r="G32" i="32" s="1"/>
  <c r="E40" i="13" s="1"/>
  <c r="G44" i="32"/>
  <c r="E42" i="13" s="1"/>
  <c r="L13" i="31"/>
  <c r="F13" i="31" s="1"/>
  <c r="C30" i="32"/>
  <c r="G30" i="32" s="1"/>
  <c r="C40" i="13" s="1"/>
  <c r="L19" i="34"/>
  <c r="G20" i="34" s="1"/>
  <c r="L18" i="34"/>
  <c r="L17" i="34"/>
  <c r="F17" i="34" s="1"/>
  <c r="L16" i="34"/>
  <c r="G16" i="34" s="1"/>
  <c r="F16" i="34"/>
  <c r="M16" i="34" s="1"/>
  <c r="L15" i="34"/>
  <c r="G15" i="34"/>
  <c r="F15" i="34"/>
  <c r="L14" i="34"/>
  <c r="L19" i="35"/>
  <c r="G20" i="35" s="1"/>
  <c r="L18" i="35"/>
  <c r="L17" i="35"/>
  <c r="F17" i="35" s="1"/>
  <c r="L16" i="35"/>
  <c r="G16" i="35" s="1"/>
  <c r="L15" i="35"/>
  <c r="L14" i="35"/>
  <c r="G14" i="35" s="1"/>
  <c r="L19" i="31"/>
  <c r="F20" i="31" s="1"/>
  <c r="L18" i="31"/>
  <c r="F18" i="31" s="1"/>
  <c r="L17" i="31"/>
  <c r="F17" i="31" s="1"/>
  <c r="L16" i="31"/>
  <c r="G16" i="31" s="1"/>
  <c r="L15" i="31"/>
  <c r="F15" i="31" s="1"/>
  <c r="L14" i="31"/>
  <c r="F14" i="31" s="1"/>
  <c r="L9" i="31"/>
  <c r="F9" i="31" s="1"/>
  <c r="L10" i="31"/>
  <c r="F10" i="31" s="1"/>
  <c r="L11" i="31"/>
  <c r="G11" i="31" s="1"/>
  <c r="G12" i="31"/>
  <c r="L13" i="35"/>
  <c r="L12" i="35"/>
  <c r="G12" i="35" s="1"/>
  <c r="L11" i="35"/>
  <c r="F11" i="35" s="1"/>
  <c r="L10" i="35"/>
  <c r="G10" i="35" s="1"/>
  <c r="F10" i="35"/>
  <c r="L9" i="35"/>
  <c r="H19" i="36"/>
  <c r="H68" i="13" s="1"/>
  <c r="H20" i="36"/>
  <c r="G19" i="36"/>
  <c r="G20" i="36"/>
  <c r="C68" i="13" s="1"/>
  <c r="J18" i="36"/>
  <c r="I18" i="36"/>
  <c r="J17" i="36"/>
  <c r="I17" i="36"/>
  <c r="J18" i="33"/>
  <c r="I18" i="33"/>
  <c r="J17" i="33"/>
  <c r="I17" i="33"/>
  <c r="H19" i="32"/>
  <c r="H38" i="13" s="1"/>
  <c r="H20" i="32"/>
  <c r="I38" i="13" s="1"/>
  <c r="I18" i="32"/>
  <c r="J18" i="30"/>
  <c r="L20" i="31"/>
  <c r="AC9" i="4"/>
  <c r="V9" i="4" s="1"/>
  <c r="T9" i="4"/>
  <c r="H38" i="33"/>
  <c r="K56" i="13" s="1"/>
  <c r="H26" i="33"/>
  <c r="K54" i="13" s="1"/>
  <c r="H32" i="33"/>
  <c r="K55" i="13" s="1"/>
  <c r="H44" i="33"/>
  <c r="K57" i="13" s="1"/>
  <c r="C32" i="30"/>
  <c r="G32" i="30" s="1"/>
  <c r="E25" i="13" s="1"/>
  <c r="AC18" i="4"/>
  <c r="AC17" i="4"/>
  <c r="AC19" i="4"/>
  <c r="X19" i="4" s="1"/>
  <c r="T19" i="4"/>
  <c r="AC20" i="4"/>
  <c r="T20" i="4"/>
  <c r="C44" i="30"/>
  <c r="G44" i="30" s="1"/>
  <c r="E27" i="13" s="1"/>
  <c r="X18" i="31"/>
  <c r="D32" i="32"/>
  <c r="H32" i="32" s="1"/>
  <c r="K40" i="13" s="1"/>
  <c r="G38" i="33"/>
  <c r="E56" i="13" s="1"/>
  <c r="G26" i="33"/>
  <c r="E54" i="13" s="1"/>
  <c r="G32" i="33"/>
  <c r="E55" i="13" s="1"/>
  <c r="G44" i="33"/>
  <c r="E57" i="13" s="1"/>
  <c r="G38" i="36"/>
  <c r="E71" i="13"/>
  <c r="G26" i="36"/>
  <c r="E69" i="13" s="1"/>
  <c r="G32" i="36"/>
  <c r="E70" i="13" s="1"/>
  <c r="G44" i="36"/>
  <c r="E72" i="13" s="1"/>
  <c r="H38" i="36"/>
  <c r="K71" i="13" s="1"/>
  <c r="H26" i="36"/>
  <c r="K69" i="13" s="1"/>
  <c r="H32" i="36"/>
  <c r="K70" i="13" s="1"/>
  <c r="D44" i="30"/>
  <c r="H44" i="30" s="1"/>
  <c r="K29" i="13" s="1"/>
  <c r="K31" i="13" s="1"/>
  <c r="X16" i="18" s="1"/>
  <c r="X48" i="18"/>
  <c r="H43" i="32"/>
  <c r="J42" i="13" s="1"/>
  <c r="X11" i="31"/>
  <c r="X15" i="31"/>
  <c r="X16" i="31"/>
  <c r="X19" i="31"/>
  <c r="X21" i="31"/>
  <c r="X22" i="31"/>
  <c r="X23" i="31"/>
  <c r="X24" i="31"/>
  <c r="X25" i="31"/>
  <c r="X26" i="31"/>
  <c r="X27" i="31"/>
  <c r="X28" i="31"/>
  <c r="X29" i="31"/>
  <c r="X30" i="31"/>
  <c r="X31" i="31"/>
  <c r="X32" i="31"/>
  <c r="X33" i="31"/>
  <c r="X34" i="31"/>
  <c r="X35" i="31"/>
  <c r="X36" i="31"/>
  <c r="X37" i="31"/>
  <c r="X38" i="31"/>
  <c r="X39" i="31"/>
  <c r="X40" i="31"/>
  <c r="X42" i="31"/>
  <c r="X43" i="31"/>
  <c r="X44" i="31"/>
  <c r="X45" i="31"/>
  <c r="X46" i="31"/>
  <c r="X47" i="31"/>
  <c r="X48" i="31"/>
  <c r="X49" i="31"/>
  <c r="X50" i="31"/>
  <c r="X51" i="31"/>
  <c r="X52" i="31"/>
  <c r="X53" i="31"/>
  <c r="T48" i="18"/>
  <c r="X46" i="18"/>
  <c r="T46" i="18"/>
  <c r="X44" i="18"/>
  <c r="T44" i="18"/>
  <c r="X42" i="18"/>
  <c r="T42" i="18"/>
  <c r="X33" i="18"/>
  <c r="T33" i="18"/>
  <c r="X31" i="18"/>
  <c r="T31" i="18"/>
  <c r="X29" i="18"/>
  <c r="T29" i="18"/>
  <c r="X27" i="18"/>
  <c r="T27" i="18"/>
  <c r="E25" i="2"/>
  <c r="E13" i="2"/>
  <c r="E16" i="2"/>
  <c r="D8" i="12"/>
  <c r="C17" i="12" s="1"/>
  <c r="C18" i="15" s="1"/>
  <c r="E8" i="12"/>
  <c r="D17" i="12" s="1"/>
  <c r="F18" i="15" s="1"/>
  <c r="D9" i="12"/>
  <c r="C30" i="12" s="1"/>
  <c r="C30" i="15" s="1"/>
  <c r="E9" i="12"/>
  <c r="D30" i="12" s="1"/>
  <c r="F30" i="15" s="1"/>
  <c r="H9" i="12"/>
  <c r="H30" i="12" s="1"/>
  <c r="N30" i="15" s="1"/>
  <c r="L47" i="4"/>
  <c r="G47" i="4" s="1"/>
  <c r="L48" i="4"/>
  <c r="L49" i="4"/>
  <c r="G49" i="4" s="1"/>
  <c r="L50" i="4"/>
  <c r="G50" i="4" s="1"/>
  <c r="L51" i="4"/>
  <c r="G51" i="4" s="1"/>
  <c r="L52" i="4"/>
  <c r="L53" i="4"/>
  <c r="G53" i="4" s="1"/>
  <c r="L54" i="4"/>
  <c r="G54" i="4" s="1"/>
  <c r="L55" i="4"/>
  <c r="G55" i="4" s="1"/>
  <c r="L56" i="4"/>
  <c r="L57" i="4"/>
  <c r="G57" i="4" s="1"/>
  <c r="H44" i="36"/>
  <c r="H43" i="36"/>
  <c r="J72" i="13" s="1"/>
  <c r="G43" i="36"/>
  <c r="D72" i="13" s="1"/>
  <c r="H42" i="36"/>
  <c r="I72" i="13" s="1"/>
  <c r="G42" i="36"/>
  <c r="C72" i="13" s="1"/>
  <c r="H41" i="36"/>
  <c r="G41" i="36"/>
  <c r="B72" i="13" s="1"/>
  <c r="H37" i="36"/>
  <c r="J71" i="13" s="1"/>
  <c r="G37" i="36"/>
  <c r="H36" i="36"/>
  <c r="I71" i="13" s="1"/>
  <c r="G36" i="36"/>
  <c r="L27" i="34"/>
  <c r="G27" i="34" s="1"/>
  <c r="L28" i="34"/>
  <c r="G28" i="34"/>
  <c r="L29" i="34"/>
  <c r="G29" i="34" s="1"/>
  <c r="L30" i="34"/>
  <c r="G30" i="34"/>
  <c r="H35" i="36"/>
  <c r="H71" i="13" s="1"/>
  <c r="F28" i="34"/>
  <c r="F30" i="34"/>
  <c r="G35" i="36"/>
  <c r="D32" i="36"/>
  <c r="C32" i="36"/>
  <c r="L11" i="34"/>
  <c r="G11" i="34" s="1"/>
  <c r="D31" i="36"/>
  <c r="H31" i="36"/>
  <c r="J70" i="13" s="1"/>
  <c r="F11" i="34"/>
  <c r="C31" i="36"/>
  <c r="G31" i="36"/>
  <c r="D70" i="13" s="1"/>
  <c r="D30" i="36"/>
  <c r="H30" i="36"/>
  <c r="C30" i="36"/>
  <c r="G30" i="36"/>
  <c r="C70" i="13" s="1"/>
  <c r="L9" i="34"/>
  <c r="G9" i="34"/>
  <c r="L10" i="34"/>
  <c r="G10" i="34" s="1"/>
  <c r="M10" i="34" s="1"/>
  <c r="L12" i="34"/>
  <c r="F12" i="34" s="1"/>
  <c r="M12" i="34" s="1"/>
  <c r="G12" i="34"/>
  <c r="L13" i="34"/>
  <c r="G13" i="34" s="1"/>
  <c r="H29" i="36"/>
  <c r="H70" i="13" s="1"/>
  <c r="F9" i="34"/>
  <c r="M9" i="34" s="1"/>
  <c r="F10" i="34"/>
  <c r="G29" i="36"/>
  <c r="B70" i="13" s="1"/>
  <c r="H25" i="36"/>
  <c r="J69" i="13" s="1"/>
  <c r="G25" i="36"/>
  <c r="D69" i="13" s="1"/>
  <c r="H24" i="36"/>
  <c r="I69" i="13" s="1"/>
  <c r="G24" i="36"/>
  <c r="C69" i="13" s="1"/>
  <c r="T9" i="34"/>
  <c r="X9" i="34" s="1"/>
  <c r="AC9" i="34"/>
  <c r="T10" i="34"/>
  <c r="AC10" i="34"/>
  <c r="T11" i="34"/>
  <c r="X11" i="34" s="1"/>
  <c r="AC11" i="34"/>
  <c r="T12" i="34"/>
  <c r="AC12" i="34"/>
  <c r="T13" i="34"/>
  <c r="AC13" i="34"/>
  <c r="T14" i="34"/>
  <c r="AC14" i="34"/>
  <c r="T15" i="34"/>
  <c r="AC15" i="34"/>
  <c r="V15" i="34" s="1"/>
  <c r="T16" i="34"/>
  <c r="AC16" i="34"/>
  <c r="T17" i="34"/>
  <c r="AC17" i="34"/>
  <c r="X17" i="34" s="1"/>
  <c r="T18" i="34"/>
  <c r="AC18" i="34"/>
  <c r="T19" i="34"/>
  <c r="AC19" i="34"/>
  <c r="V19" i="34" s="1"/>
  <c r="T20" i="34"/>
  <c r="V20" i="34" s="1"/>
  <c r="AC20" i="34"/>
  <c r="T21" i="34"/>
  <c r="AC21" i="34"/>
  <c r="X21" i="34" s="1"/>
  <c r="T22" i="34"/>
  <c r="V22" i="34" s="1"/>
  <c r="AC22" i="34"/>
  <c r="T23" i="34"/>
  <c r="AC23" i="34"/>
  <c r="V23" i="34" s="1"/>
  <c r="T24" i="34"/>
  <c r="X24" i="34" s="1"/>
  <c r="AC24" i="34"/>
  <c r="T25" i="34"/>
  <c r="AC25" i="34"/>
  <c r="T26" i="34"/>
  <c r="AC26" i="34"/>
  <c r="T27" i="34"/>
  <c r="AC27" i="34"/>
  <c r="T28" i="34"/>
  <c r="V28" i="34" s="1"/>
  <c r="AC28" i="34"/>
  <c r="T29" i="34"/>
  <c r="AC29" i="34"/>
  <c r="T30" i="34"/>
  <c r="AC30" i="34"/>
  <c r="T31" i="34"/>
  <c r="AC31" i="34"/>
  <c r="T32" i="34"/>
  <c r="AC32" i="34"/>
  <c r="T33" i="34"/>
  <c r="AC33" i="34"/>
  <c r="T34" i="34"/>
  <c r="V34" i="34" s="1"/>
  <c r="AC34" i="34"/>
  <c r="T35" i="34"/>
  <c r="AC35" i="34"/>
  <c r="T36" i="34"/>
  <c r="V36" i="34" s="1"/>
  <c r="AC36" i="34"/>
  <c r="T37" i="34"/>
  <c r="AC37" i="34"/>
  <c r="T38" i="34"/>
  <c r="AC38" i="34"/>
  <c r="T39" i="34"/>
  <c r="AC39" i="34"/>
  <c r="T40" i="34"/>
  <c r="AC40" i="34"/>
  <c r="T41" i="34"/>
  <c r="AC42" i="34"/>
  <c r="T42" i="34"/>
  <c r="AC44" i="34"/>
  <c r="T43" i="34"/>
  <c r="AC46" i="34"/>
  <c r="T44" i="34"/>
  <c r="X44" i="34" s="1"/>
  <c r="AC48" i="34"/>
  <c r="T45" i="34"/>
  <c r="AC49" i="34"/>
  <c r="X45" i="34" s="1"/>
  <c r="T46" i="34"/>
  <c r="AC41" i="34"/>
  <c r="T47" i="34"/>
  <c r="AC43" i="34"/>
  <c r="X47" i="34" s="1"/>
  <c r="T48" i="34"/>
  <c r="AC45" i="34"/>
  <c r="T49" i="34"/>
  <c r="AC47" i="34"/>
  <c r="X49" i="34" s="1"/>
  <c r="T50" i="34"/>
  <c r="AC50" i="34"/>
  <c r="T51" i="34"/>
  <c r="AC51" i="34"/>
  <c r="V51" i="34" s="1"/>
  <c r="T52" i="34"/>
  <c r="AC52" i="34"/>
  <c r="T53" i="34"/>
  <c r="AC53" i="34"/>
  <c r="V53" i="34" s="1"/>
  <c r="H23" i="36"/>
  <c r="H69" i="13" s="1"/>
  <c r="V12" i="34"/>
  <c r="V26" i="34"/>
  <c r="V44" i="34"/>
  <c r="AD44" i="34" s="1"/>
  <c r="G23" i="36"/>
  <c r="B69" i="13" s="1"/>
  <c r="D43" i="30"/>
  <c r="H43" i="30" s="1"/>
  <c r="J27" i="13" s="1"/>
  <c r="C43" i="30"/>
  <c r="G43" i="30" s="1"/>
  <c r="D27" i="13" s="1"/>
  <c r="D42" i="30"/>
  <c r="H42" i="30" s="1"/>
  <c r="I27" i="13" s="1"/>
  <c r="C42" i="30"/>
  <c r="G42" i="30" s="1"/>
  <c r="C27" i="13" s="1"/>
  <c r="F47" i="4"/>
  <c r="F51" i="4"/>
  <c r="F53" i="4"/>
  <c r="F54" i="4"/>
  <c r="F55" i="4"/>
  <c r="D32" i="30"/>
  <c r="H32" i="30" s="1"/>
  <c r="K25" i="13" s="1"/>
  <c r="D31" i="30"/>
  <c r="H31" i="30" s="1"/>
  <c r="J25" i="13" s="1"/>
  <c r="C31" i="30"/>
  <c r="G31" i="30" s="1"/>
  <c r="D25" i="13" s="1"/>
  <c r="AC13" i="4"/>
  <c r="C25" i="30"/>
  <c r="G25" i="30" s="1"/>
  <c r="D24" i="13" s="1"/>
  <c r="AC15" i="4"/>
  <c r="G11" i="4"/>
  <c r="G12" i="4"/>
  <c r="T10" i="4"/>
  <c r="AC10" i="4"/>
  <c r="V10" i="4" s="1"/>
  <c r="T11" i="4"/>
  <c r="X11" i="4" s="1"/>
  <c r="AC11" i="4"/>
  <c r="T12" i="4"/>
  <c r="AC12" i="4"/>
  <c r="X12" i="4" s="1"/>
  <c r="T13" i="4"/>
  <c r="X13" i="4" s="1"/>
  <c r="T14" i="4"/>
  <c r="AC14" i="4"/>
  <c r="X14" i="4" s="1"/>
  <c r="T15" i="4"/>
  <c r="X15" i="4" s="1"/>
  <c r="T16" i="4"/>
  <c r="AC16" i="4"/>
  <c r="T17" i="4"/>
  <c r="X17" i="4" s="1"/>
  <c r="T18" i="4"/>
  <c r="V18" i="4" s="1"/>
  <c r="T21" i="4"/>
  <c r="X21" i="4" s="1"/>
  <c r="AC21" i="4"/>
  <c r="T22" i="4"/>
  <c r="AC22" i="4"/>
  <c r="X22" i="4" s="1"/>
  <c r="T23" i="4"/>
  <c r="X23" i="4" s="1"/>
  <c r="AC23" i="4"/>
  <c r="T24" i="4"/>
  <c r="X24" i="4" s="1"/>
  <c r="AC24" i="4"/>
  <c r="T25" i="4"/>
  <c r="AC25" i="4"/>
  <c r="V25" i="4" s="1"/>
  <c r="T26" i="4"/>
  <c r="V26" i="4" s="1"/>
  <c r="AC26" i="4"/>
  <c r="T27" i="4"/>
  <c r="AC27" i="4"/>
  <c r="X27" i="4"/>
  <c r="T28" i="4"/>
  <c r="X28" i="4" s="1"/>
  <c r="AC28" i="4"/>
  <c r="T29" i="4"/>
  <c r="AC29" i="4"/>
  <c r="T30" i="4"/>
  <c r="AC30" i="4"/>
  <c r="T31" i="4"/>
  <c r="AC31" i="4"/>
  <c r="X31" i="4" s="1"/>
  <c r="T32" i="4"/>
  <c r="AC32" i="4"/>
  <c r="T33" i="4"/>
  <c r="X33" i="4" s="1"/>
  <c r="AC33" i="4"/>
  <c r="T34" i="4"/>
  <c r="AC34" i="4"/>
  <c r="X34" i="4" s="1"/>
  <c r="T35" i="4"/>
  <c r="X35" i="4" s="1"/>
  <c r="AC35" i="4"/>
  <c r="T36" i="4"/>
  <c r="AC36" i="4"/>
  <c r="T37" i="4"/>
  <c r="X37" i="4" s="1"/>
  <c r="AC37" i="4"/>
  <c r="T38" i="4"/>
  <c r="V38" i="4" s="1"/>
  <c r="AC38" i="4"/>
  <c r="X38" i="4" s="1"/>
  <c r="T39" i="4"/>
  <c r="X39" i="4" s="1"/>
  <c r="AC39" i="4"/>
  <c r="T40" i="4"/>
  <c r="X40" i="4" s="1"/>
  <c r="AC40" i="4"/>
  <c r="T41" i="4"/>
  <c r="AC42" i="4"/>
  <c r="T42" i="4"/>
  <c r="V42" i="4" s="1"/>
  <c r="AC44" i="4"/>
  <c r="T43" i="4"/>
  <c r="AC46" i="4"/>
  <c r="X43" i="4"/>
  <c r="AD43" i="4" s="1"/>
  <c r="T44" i="4"/>
  <c r="X44" i="4" s="1"/>
  <c r="AC48" i="4"/>
  <c r="T45" i="4"/>
  <c r="AC49" i="4"/>
  <c r="V45" i="4" s="1"/>
  <c r="T46" i="4"/>
  <c r="AC41" i="4"/>
  <c r="T47" i="4"/>
  <c r="AC43" i="4"/>
  <c r="X47" i="4" s="1"/>
  <c r="T48" i="4"/>
  <c r="AC45" i="4"/>
  <c r="T49" i="4"/>
  <c r="V49" i="4" s="1"/>
  <c r="AC47" i="4"/>
  <c r="V43" i="4" s="1"/>
  <c r="T50" i="4"/>
  <c r="AC50" i="4"/>
  <c r="V50" i="4" s="1"/>
  <c r="T51" i="4"/>
  <c r="X51" i="4" s="1"/>
  <c r="AC51" i="4"/>
  <c r="T52" i="4"/>
  <c r="AC52" i="4"/>
  <c r="V52" i="4" s="1"/>
  <c r="T53" i="4"/>
  <c r="X53" i="4" s="1"/>
  <c r="AC53" i="4"/>
  <c r="V11" i="4"/>
  <c r="AD11" i="4" s="1"/>
  <c r="V23" i="4"/>
  <c r="AD23" i="4" s="1"/>
  <c r="V27" i="4"/>
  <c r="V28" i="4"/>
  <c r="V32" i="4"/>
  <c r="V36" i="4"/>
  <c r="V37" i="4"/>
  <c r="V40" i="4"/>
  <c r="N22" i="36"/>
  <c r="N22" i="33"/>
  <c r="N22" i="32"/>
  <c r="N22" i="30"/>
  <c r="C23" i="1"/>
  <c r="D62" i="13" s="1"/>
  <c r="B47" i="13"/>
  <c r="C31" i="12" s="1"/>
  <c r="G24" i="33"/>
  <c r="C54" i="13" s="1"/>
  <c r="H24" i="33"/>
  <c r="I54" i="13" s="1"/>
  <c r="G25" i="33"/>
  <c r="D54" i="13" s="1"/>
  <c r="H25" i="33"/>
  <c r="J54" i="13" s="1"/>
  <c r="C30" i="33"/>
  <c r="G30" i="33"/>
  <c r="C55" i="13" s="1"/>
  <c r="D30" i="33"/>
  <c r="H30" i="33"/>
  <c r="I55" i="13" s="1"/>
  <c r="C31" i="33"/>
  <c r="G31" i="33"/>
  <c r="D55" i="13" s="1"/>
  <c r="D31" i="33"/>
  <c r="H31" i="33"/>
  <c r="J55" i="13" s="1"/>
  <c r="C32" i="33"/>
  <c r="D32" i="33"/>
  <c r="L27" i="35"/>
  <c r="F27" i="35" s="1"/>
  <c r="L28" i="35"/>
  <c r="F28" i="35" s="1"/>
  <c r="L29" i="35"/>
  <c r="F29" i="35" s="1"/>
  <c r="F30" i="35"/>
  <c r="G36" i="33"/>
  <c r="C56" i="13" s="1"/>
  <c r="G30" i="35"/>
  <c r="H36" i="33"/>
  <c r="I56" i="13" s="1"/>
  <c r="G37" i="33"/>
  <c r="D56" i="13" s="1"/>
  <c r="H37" i="33"/>
  <c r="J56" i="13" s="1"/>
  <c r="G42" i="33"/>
  <c r="C57" i="13" s="1"/>
  <c r="H42" i="33"/>
  <c r="I57" i="13" s="1"/>
  <c r="B68" i="13"/>
  <c r="C20" i="1"/>
  <c r="C47" i="13" s="1"/>
  <c r="E31" i="12" s="1"/>
  <c r="H72" i="13"/>
  <c r="D71" i="13"/>
  <c r="C71" i="13"/>
  <c r="B71" i="13"/>
  <c r="I70" i="13"/>
  <c r="I68" i="13"/>
  <c r="B15" i="36"/>
  <c r="B15" i="33"/>
  <c r="B15" i="30"/>
  <c r="B15" i="32"/>
  <c r="V147" i="21"/>
  <c r="P147" i="21"/>
  <c r="J147" i="21"/>
  <c r="D147" i="21"/>
  <c r="V146" i="21"/>
  <c r="P146" i="21"/>
  <c r="J146" i="21"/>
  <c r="D146" i="21"/>
  <c r="V145" i="21"/>
  <c r="P145" i="21"/>
  <c r="J145" i="21"/>
  <c r="D145" i="21"/>
  <c r="V144" i="21"/>
  <c r="P144" i="21"/>
  <c r="J144" i="21"/>
  <c r="D144" i="21"/>
  <c r="V143" i="21"/>
  <c r="P143" i="21"/>
  <c r="J143" i="21"/>
  <c r="D143" i="21"/>
  <c r="V142" i="21"/>
  <c r="P142" i="21"/>
  <c r="J142" i="21"/>
  <c r="D142" i="21"/>
  <c r="V141" i="21"/>
  <c r="P141" i="21"/>
  <c r="J141" i="21"/>
  <c r="D141" i="21"/>
  <c r="V140" i="21"/>
  <c r="P140" i="21"/>
  <c r="J140" i="21"/>
  <c r="D140" i="21"/>
  <c r="V139" i="21"/>
  <c r="P139" i="21"/>
  <c r="J139" i="21"/>
  <c r="D139" i="21"/>
  <c r="V138" i="21"/>
  <c r="P138" i="21"/>
  <c r="J138" i="21"/>
  <c r="D138" i="21"/>
  <c r="V137" i="21"/>
  <c r="P137" i="21"/>
  <c r="J137" i="21"/>
  <c r="D137" i="21"/>
  <c r="V136" i="21"/>
  <c r="P136" i="21"/>
  <c r="J136" i="21"/>
  <c r="D136" i="21"/>
  <c r="V135" i="21"/>
  <c r="P135" i="21"/>
  <c r="J135" i="21"/>
  <c r="D135" i="21"/>
  <c r="V134" i="21"/>
  <c r="P134" i="21"/>
  <c r="J134" i="21"/>
  <c r="D134" i="21"/>
  <c r="V133" i="21"/>
  <c r="P133" i="21"/>
  <c r="J133" i="21"/>
  <c r="D133" i="21"/>
  <c r="V132" i="21"/>
  <c r="P132" i="21"/>
  <c r="J132" i="21"/>
  <c r="D132" i="21"/>
  <c r="V131" i="21"/>
  <c r="P131" i="21"/>
  <c r="J131" i="21"/>
  <c r="D131" i="21"/>
  <c r="V130" i="21"/>
  <c r="P130" i="21"/>
  <c r="J130" i="21"/>
  <c r="D130" i="21"/>
  <c r="V129" i="21"/>
  <c r="P129" i="21"/>
  <c r="J129" i="21"/>
  <c r="D129" i="21"/>
  <c r="V128" i="21"/>
  <c r="P128" i="21"/>
  <c r="J128" i="21"/>
  <c r="D128" i="21"/>
  <c r="V127" i="21"/>
  <c r="P127" i="21"/>
  <c r="J127" i="21"/>
  <c r="D127" i="21"/>
  <c r="V126" i="21"/>
  <c r="P126" i="21"/>
  <c r="J126" i="21"/>
  <c r="D126" i="21"/>
  <c r="V125" i="21"/>
  <c r="P125" i="21"/>
  <c r="J125" i="21"/>
  <c r="D125" i="21"/>
  <c r="V124" i="21"/>
  <c r="P124" i="21"/>
  <c r="J124" i="21"/>
  <c r="D124" i="21"/>
  <c r="V123" i="21"/>
  <c r="P123" i="21"/>
  <c r="J123" i="21"/>
  <c r="D123" i="21"/>
  <c r="V122" i="21"/>
  <c r="P122" i="21"/>
  <c r="J122" i="21"/>
  <c r="D122" i="21"/>
  <c r="V121" i="21"/>
  <c r="P121" i="21"/>
  <c r="J121" i="21"/>
  <c r="D121" i="21"/>
  <c r="V120" i="21"/>
  <c r="P120" i="21"/>
  <c r="J120" i="21"/>
  <c r="D120" i="21"/>
  <c r="V119" i="21"/>
  <c r="P119" i="21"/>
  <c r="J119" i="21"/>
  <c r="D119" i="21"/>
  <c r="V118" i="21"/>
  <c r="P118" i="21"/>
  <c r="J118" i="21"/>
  <c r="D118" i="21"/>
  <c r="V117" i="21"/>
  <c r="P117" i="21"/>
  <c r="J117" i="21"/>
  <c r="D117" i="21"/>
  <c r="V116" i="21"/>
  <c r="P116" i="21"/>
  <c r="J116" i="21"/>
  <c r="D116" i="21"/>
  <c r="V115" i="21"/>
  <c r="P115" i="21"/>
  <c r="J115" i="21"/>
  <c r="D115" i="21"/>
  <c r="V114" i="21"/>
  <c r="P114" i="21"/>
  <c r="J114" i="21"/>
  <c r="D114" i="21"/>
  <c r="V113" i="21"/>
  <c r="P113" i="21"/>
  <c r="J113" i="21"/>
  <c r="D113" i="21"/>
  <c r="V112" i="21"/>
  <c r="P112" i="21"/>
  <c r="J112" i="21"/>
  <c r="D112" i="21"/>
  <c r="V111" i="21"/>
  <c r="P111" i="21"/>
  <c r="J111" i="21"/>
  <c r="D111" i="21"/>
  <c r="V110" i="21"/>
  <c r="P110" i="21"/>
  <c r="J110" i="21"/>
  <c r="D110" i="21"/>
  <c r="V109" i="21"/>
  <c r="P109" i="21"/>
  <c r="J109" i="21"/>
  <c r="D109" i="21"/>
  <c r="V108" i="21"/>
  <c r="P108" i="21"/>
  <c r="J108" i="21"/>
  <c r="D108" i="21"/>
  <c r="V107" i="21"/>
  <c r="P107" i="21"/>
  <c r="J107" i="21"/>
  <c r="D107" i="21"/>
  <c r="V106" i="21"/>
  <c r="P106" i="21"/>
  <c r="J106" i="21"/>
  <c r="D106" i="21"/>
  <c r="V105" i="21"/>
  <c r="P105" i="21"/>
  <c r="J105" i="21"/>
  <c r="D105" i="21"/>
  <c r="V104" i="21"/>
  <c r="P104" i="21"/>
  <c r="J104" i="21"/>
  <c r="D104" i="21"/>
  <c r="V103" i="21"/>
  <c r="P103" i="21"/>
  <c r="J103" i="21"/>
  <c r="D103" i="21"/>
  <c r="V102" i="21"/>
  <c r="P102" i="21"/>
  <c r="J102" i="21"/>
  <c r="D102" i="21"/>
  <c r="V101" i="21"/>
  <c r="P101" i="21"/>
  <c r="J101" i="21"/>
  <c r="D101" i="21"/>
  <c r="V100" i="21"/>
  <c r="P100" i="21"/>
  <c r="J100" i="21"/>
  <c r="D100" i="21"/>
  <c r="V99" i="21"/>
  <c r="P99" i="21"/>
  <c r="J99" i="21"/>
  <c r="D99" i="21"/>
  <c r="V98" i="21"/>
  <c r="P98" i="21"/>
  <c r="J98" i="21"/>
  <c r="D98" i="21"/>
  <c r="V97" i="21"/>
  <c r="P97" i="21"/>
  <c r="J97" i="21"/>
  <c r="D97" i="21"/>
  <c r="V96" i="21"/>
  <c r="P96" i="21"/>
  <c r="J96" i="21"/>
  <c r="D96" i="21"/>
  <c r="V95" i="21"/>
  <c r="P95" i="21"/>
  <c r="J95" i="21"/>
  <c r="D95" i="21"/>
  <c r="V94" i="21"/>
  <c r="P94" i="21"/>
  <c r="J94" i="21"/>
  <c r="D94" i="21"/>
  <c r="V93" i="21"/>
  <c r="P93" i="21"/>
  <c r="J93" i="21"/>
  <c r="D93" i="21"/>
  <c r="V92" i="21"/>
  <c r="P92" i="21"/>
  <c r="J92" i="21"/>
  <c r="D92" i="21"/>
  <c r="V91" i="21"/>
  <c r="P91" i="21"/>
  <c r="J91" i="21"/>
  <c r="D91" i="21"/>
  <c r="V90" i="21"/>
  <c r="P90" i="21"/>
  <c r="J90" i="21"/>
  <c r="D90" i="21"/>
  <c r="V89" i="21"/>
  <c r="P89" i="21"/>
  <c r="J89" i="21"/>
  <c r="D89" i="21"/>
  <c r="V88" i="21"/>
  <c r="P88" i="21"/>
  <c r="J88" i="21"/>
  <c r="D88" i="21"/>
  <c r="V87" i="21"/>
  <c r="P87" i="21"/>
  <c r="J87" i="21"/>
  <c r="D87" i="21"/>
  <c r="V86" i="21"/>
  <c r="P86" i="21"/>
  <c r="J86" i="21"/>
  <c r="D86" i="21"/>
  <c r="V85" i="21"/>
  <c r="P85" i="21"/>
  <c r="J85" i="21"/>
  <c r="D85" i="21"/>
  <c r="V84" i="21"/>
  <c r="P84" i="21"/>
  <c r="J84" i="21"/>
  <c r="D84" i="21"/>
  <c r="V83" i="21"/>
  <c r="P83" i="21"/>
  <c r="J83" i="21"/>
  <c r="D83" i="21"/>
  <c r="V82" i="21"/>
  <c r="P82" i="21"/>
  <c r="J82" i="21"/>
  <c r="D82" i="21"/>
  <c r="V81" i="21"/>
  <c r="P81" i="21"/>
  <c r="J81" i="21"/>
  <c r="D81" i="21"/>
  <c r="V80" i="21"/>
  <c r="P80" i="21"/>
  <c r="J80" i="21"/>
  <c r="D80" i="21"/>
  <c r="V79" i="21"/>
  <c r="P79" i="21"/>
  <c r="J79" i="21"/>
  <c r="D79" i="21"/>
  <c r="V78" i="21"/>
  <c r="P78" i="21"/>
  <c r="J78" i="21"/>
  <c r="D78" i="21"/>
  <c r="V77" i="21"/>
  <c r="P77" i="21"/>
  <c r="J77" i="21"/>
  <c r="D77" i="21"/>
  <c r="V76" i="21"/>
  <c r="P76" i="21"/>
  <c r="J76" i="21"/>
  <c r="D76" i="21"/>
  <c r="V75" i="21"/>
  <c r="P75" i="21"/>
  <c r="J75" i="21"/>
  <c r="D75" i="21"/>
  <c r="V74" i="21"/>
  <c r="P74" i="21"/>
  <c r="J74" i="21"/>
  <c r="D74" i="21"/>
  <c r="V73" i="21"/>
  <c r="P73" i="21"/>
  <c r="J73" i="21"/>
  <c r="D73" i="21"/>
  <c r="V72" i="21"/>
  <c r="P72" i="21"/>
  <c r="J72" i="21"/>
  <c r="D72" i="21"/>
  <c r="V71" i="21"/>
  <c r="P71" i="21"/>
  <c r="J71" i="21"/>
  <c r="D71" i="21"/>
  <c r="V70" i="21"/>
  <c r="P70" i="21"/>
  <c r="J70" i="21"/>
  <c r="D70" i="21"/>
  <c r="V69" i="21"/>
  <c r="P69" i="21"/>
  <c r="J69" i="21"/>
  <c r="D69" i="21"/>
  <c r="V68" i="21"/>
  <c r="P68" i="21"/>
  <c r="J68" i="21"/>
  <c r="D68" i="21"/>
  <c r="V67" i="21"/>
  <c r="P67" i="21"/>
  <c r="J67" i="21"/>
  <c r="D67" i="21"/>
  <c r="V66" i="21"/>
  <c r="P66" i="21"/>
  <c r="J66" i="21"/>
  <c r="D66" i="21"/>
  <c r="V65" i="21"/>
  <c r="P65" i="21"/>
  <c r="J65" i="21"/>
  <c r="D65" i="21"/>
  <c r="V64" i="21"/>
  <c r="P64" i="21"/>
  <c r="J64" i="21"/>
  <c r="D64" i="21"/>
  <c r="V63" i="21"/>
  <c r="P63" i="21"/>
  <c r="J63" i="21"/>
  <c r="D63" i="21"/>
  <c r="V62" i="21"/>
  <c r="P62" i="21"/>
  <c r="J62" i="21"/>
  <c r="D62" i="21"/>
  <c r="V61" i="21"/>
  <c r="P61" i="21"/>
  <c r="J61" i="21"/>
  <c r="D61" i="21"/>
  <c r="V60" i="21"/>
  <c r="P60" i="21"/>
  <c r="J60" i="21"/>
  <c r="D60" i="21"/>
  <c r="V59" i="21"/>
  <c r="P59" i="21"/>
  <c r="J59" i="21"/>
  <c r="D59" i="21"/>
  <c r="V58" i="21"/>
  <c r="P58" i="21"/>
  <c r="J58" i="21"/>
  <c r="D58" i="21"/>
  <c r="V57" i="21"/>
  <c r="P57" i="21"/>
  <c r="J57" i="21"/>
  <c r="D57" i="21"/>
  <c r="V56" i="21"/>
  <c r="P56" i="21"/>
  <c r="J56" i="21"/>
  <c r="D56" i="21"/>
  <c r="V55" i="21"/>
  <c r="P55" i="21"/>
  <c r="J55" i="21"/>
  <c r="D55" i="21"/>
  <c r="V54" i="21"/>
  <c r="P54" i="21"/>
  <c r="J54" i="21"/>
  <c r="D54" i="21"/>
  <c r="V53" i="21"/>
  <c r="P53" i="21"/>
  <c r="J53" i="21"/>
  <c r="D53" i="21"/>
  <c r="V52" i="21"/>
  <c r="P52" i="21"/>
  <c r="J52" i="21"/>
  <c r="D52" i="21"/>
  <c r="V51" i="21"/>
  <c r="P51" i="21"/>
  <c r="J51" i="21"/>
  <c r="D51" i="21"/>
  <c r="V50" i="21"/>
  <c r="P50" i="21"/>
  <c r="J50" i="21"/>
  <c r="D50" i="21"/>
  <c r="V49" i="21"/>
  <c r="P49" i="21"/>
  <c r="J49" i="21"/>
  <c r="D49" i="21"/>
  <c r="V48" i="21"/>
  <c r="P48" i="21"/>
  <c r="J48" i="21"/>
  <c r="D48" i="21"/>
  <c r="V47" i="21"/>
  <c r="P47" i="21"/>
  <c r="J47" i="21"/>
  <c r="D47" i="21"/>
  <c r="V46" i="21"/>
  <c r="P46" i="21"/>
  <c r="J46" i="21"/>
  <c r="D46" i="21"/>
  <c r="V45" i="21"/>
  <c r="P45" i="21"/>
  <c r="J45" i="21"/>
  <c r="D45" i="21"/>
  <c r="V44" i="21"/>
  <c r="P44" i="21"/>
  <c r="J44" i="21"/>
  <c r="D44" i="21"/>
  <c r="V43" i="21"/>
  <c r="P43" i="21"/>
  <c r="J43" i="21"/>
  <c r="D43" i="21"/>
  <c r="V42" i="21"/>
  <c r="P42" i="21"/>
  <c r="J42" i="21"/>
  <c r="D42" i="21"/>
  <c r="V41" i="21"/>
  <c r="P41" i="21"/>
  <c r="J41" i="21"/>
  <c r="D41" i="21"/>
  <c r="V40" i="21"/>
  <c r="P40" i="21"/>
  <c r="J40" i="21"/>
  <c r="D40" i="21"/>
  <c r="V39" i="21"/>
  <c r="P39" i="21"/>
  <c r="J39" i="21"/>
  <c r="D39" i="21"/>
  <c r="V38" i="21"/>
  <c r="P38" i="21"/>
  <c r="J38" i="21"/>
  <c r="D38" i="21"/>
  <c r="V37" i="21"/>
  <c r="P37" i="21"/>
  <c r="J37" i="21"/>
  <c r="D37" i="21"/>
  <c r="V36" i="21"/>
  <c r="P36" i="21"/>
  <c r="J36" i="21"/>
  <c r="D36" i="21"/>
  <c r="V35" i="21"/>
  <c r="P35" i="21"/>
  <c r="J35" i="21"/>
  <c r="D35" i="21"/>
  <c r="V34" i="21"/>
  <c r="P34" i="21"/>
  <c r="J34" i="21"/>
  <c r="D34" i="21"/>
  <c r="V33" i="21"/>
  <c r="P33" i="21"/>
  <c r="J33" i="21"/>
  <c r="D33" i="21"/>
  <c r="V32" i="21"/>
  <c r="P32" i="21"/>
  <c r="J32" i="21"/>
  <c r="D32" i="21"/>
  <c r="V31" i="21"/>
  <c r="P31" i="21"/>
  <c r="J31" i="21"/>
  <c r="D31" i="21"/>
  <c r="V30" i="21"/>
  <c r="P30" i="21"/>
  <c r="J30" i="21"/>
  <c r="D30" i="21"/>
  <c r="V29" i="21"/>
  <c r="P29" i="21"/>
  <c r="J29" i="21"/>
  <c r="D29" i="21"/>
  <c r="V28" i="21"/>
  <c r="P28" i="21"/>
  <c r="J28" i="21"/>
  <c r="D28" i="21"/>
  <c r="V27" i="21"/>
  <c r="P27" i="21"/>
  <c r="J27" i="21"/>
  <c r="D27" i="21"/>
  <c r="V26" i="21"/>
  <c r="P26" i="21"/>
  <c r="J26" i="21"/>
  <c r="D26" i="21"/>
  <c r="V25" i="21"/>
  <c r="P25" i="21"/>
  <c r="J25" i="21"/>
  <c r="D25" i="21"/>
  <c r="V24" i="21"/>
  <c r="P24" i="21"/>
  <c r="J24" i="21"/>
  <c r="D24" i="21"/>
  <c r="V23" i="21"/>
  <c r="P23" i="21"/>
  <c r="J23" i="21"/>
  <c r="D23" i="21"/>
  <c r="V22" i="21"/>
  <c r="P22" i="21"/>
  <c r="J22" i="21"/>
  <c r="D22" i="21"/>
  <c r="V21" i="21"/>
  <c r="P21" i="21"/>
  <c r="J21" i="21"/>
  <c r="D21" i="21"/>
  <c r="V20" i="21"/>
  <c r="P20" i="21"/>
  <c r="J20" i="21"/>
  <c r="D20" i="21"/>
  <c r="V19" i="21"/>
  <c r="P19" i="21"/>
  <c r="J19" i="21"/>
  <c r="D19" i="21"/>
  <c r="V18" i="21"/>
  <c r="P18" i="21"/>
  <c r="J18" i="21"/>
  <c r="D18" i="21"/>
  <c r="V17" i="21"/>
  <c r="P17" i="21"/>
  <c r="J17" i="21"/>
  <c r="D17" i="21"/>
  <c r="V16" i="21"/>
  <c r="P16" i="21"/>
  <c r="J16" i="21"/>
  <c r="D16" i="21"/>
  <c r="V15" i="21"/>
  <c r="P15" i="21"/>
  <c r="J15" i="21"/>
  <c r="D15" i="21"/>
  <c r="V14" i="21"/>
  <c r="P14" i="21"/>
  <c r="J14" i="21"/>
  <c r="D14" i="21"/>
  <c r="V13" i="21"/>
  <c r="P13" i="21"/>
  <c r="J13" i="21"/>
  <c r="D13" i="21"/>
  <c r="V12" i="21"/>
  <c r="P12" i="21"/>
  <c r="J12" i="21"/>
  <c r="D12" i="21"/>
  <c r="V11" i="21"/>
  <c r="P11" i="21"/>
  <c r="J11" i="21"/>
  <c r="D11" i="21"/>
  <c r="V10" i="21"/>
  <c r="P10" i="21"/>
  <c r="J10" i="21"/>
  <c r="D10" i="21"/>
  <c r="V9" i="21"/>
  <c r="P9" i="21"/>
  <c r="J9" i="21"/>
  <c r="D9" i="21"/>
  <c r="V8" i="21"/>
  <c r="P8" i="21"/>
  <c r="J8" i="21"/>
  <c r="D8" i="21"/>
  <c r="V7" i="21"/>
  <c r="P7" i="21"/>
  <c r="J7" i="21"/>
  <c r="D7" i="21"/>
  <c r="V6" i="21"/>
  <c r="P6" i="21"/>
  <c r="J6" i="21"/>
  <c r="D6" i="21"/>
  <c r="V5" i="21"/>
  <c r="P5" i="21"/>
  <c r="J5" i="21"/>
  <c r="D5" i="21"/>
  <c r="W4" i="21"/>
  <c r="V4" i="21"/>
  <c r="Q4" i="21"/>
  <c r="P4" i="21"/>
  <c r="K4" i="21"/>
  <c r="J4" i="21"/>
  <c r="E4" i="21"/>
  <c r="D4" i="21"/>
  <c r="W3" i="21"/>
  <c r="V3" i="21"/>
  <c r="Q3" i="21"/>
  <c r="P3" i="21"/>
  <c r="R4" i="21" s="1"/>
  <c r="K3" i="21"/>
  <c r="J3" i="21"/>
  <c r="E3" i="21"/>
  <c r="D3" i="21"/>
  <c r="F52" i="20"/>
  <c r="D52" i="20"/>
  <c r="E52" i="20" s="1"/>
  <c r="B52" i="20"/>
  <c r="F51" i="20"/>
  <c r="D51" i="20"/>
  <c r="E51" i="20" s="1"/>
  <c r="B51" i="20"/>
  <c r="F50" i="20"/>
  <c r="D50" i="20"/>
  <c r="E50" i="20" s="1"/>
  <c r="B50" i="20"/>
  <c r="F49" i="20"/>
  <c r="D49" i="20"/>
  <c r="E49" i="20" s="1"/>
  <c r="B49" i="20"/>
  <c r="F48" i="20"/>
  <c r="D48" i="20"/>
  <c r="E48" i="20" s="1"/>
  <c r="B48" i="20"/>
  <c r="F47" i="20"/>
  <c r="D47" i="20"/>
  <c r="E47" i="20" s="1"/>
  <c r="B47" i="20"/>
  <c r="V46" i="20"/>
  <c r="T46" i="20"/>
  <c r="U46" i="20" s="1"/>
  <c r="F46" i="20"/>
  <c r="D46" i="20"/>
  <c r="E46" i="20" s="1"/>
  <c r="B46" i="20"/>
  <c r="V45" i="20"/>
  <c r="T45" i="20"/>
  <c r="U45" i="20" s="1"/>
  <c r="N45" i="20"/>
  <c r="F45" i="20"/>
  <c r="D45" i="20"/>
  <c r="E45" i="20" s="1"/>
  <c r="B45" i="20"/>
  <c r="V44" i="20"/>
  <c r="T44" i="20"/>
  <c r="U44" i="20" s="1"/>
  <c r="N44" i="20"/>
  <c r="F44" i="20"/>
  <c r="D44" i="20"/>
  <c r="E44" i="20" s="1"/>
  <c r="B44" i="20"/>
  <c r="V43" i="20"/>
  <c r="T43" i="20"/>
  <c r="U43" i="20" s="1"/>
  <c r="N43" i="20"/>
  <c r="F43" i="20"/>
  <c r="D43" i="20"/>
  <c r="E43" i="20" s="1"/>
  <c r="B43" i="20"/>
  <c r="V42" i="20"/>
  <c r="T42" i="20"/>
  <c r="U42" i="20" s="1"/>
  <c r="N42" i="20"/>
  <c r="F42" i="20"/>
  <c r="D42" i="20"/>
  <c r="E42" i="20" s="1"/>
  <c r="B42" i="20"/>
  <c r="V41" i="20"/>
  <c r="T41" i="20"/>
  <c r="U41" i="20" s="1"/>
  <c r="N41" i="20"/>
  <c r="F41" i="20"/>
  <c r="D41" i="20"/>
  <c r="E41" i="20" s="1"/>
  <c r="B41" i="20"/>
  <c r="V40" i="20"/>
  <c r="T40" i="20"/>
  <c r="U40" i="20" s="1"/>
  <c r="N40" i="20"/>
  <c r="F40" i="20"/>
  <c r="D40" i="20"/>
  <c r="E40" i="20" s="1"/>
  <c r="B40" i="20"/>
  <c r="V39" i="20"/>
  <c r="T39" i="20"/>
  <c r="U39" i="20" s="1"/>
  <c r="N39" i="20"/>
  <c r="F39" i="20"/>
  <c r="D39" i="20"/>
  <c r="E39" i="20" s="1"/>
  <c r="B39" i="20"/>
  <c r="V38" i="20"/>
  <c r="T38" i="20"/>
  <c r="U38" i="20" s="1"/>
  <c r="N38" i="20"/>
  <c r="F38" i="20"/>
  <c r="D38" i="20"/>
  <c r="E38" i="20" s="1"/>
  <c r="B38" i="20"/>
  <c r="V37" i="20"/>
  <c r="T37" i="20"/>
  <c r="U37" i="20" s="1"/>
  <c r="N37" i="20"/>
  <c r="L37" i="20"/>
  <c r="M37" i="20" s="1"/>
  <c r="J37" i="20"/>
  <c r="F37" i="20"/>
  <c r="D37" i="20"/>
  <c r="E37" i="20" s="1"/>
  <c r="B37" i="20"/>
  <c r="V36" i="20"/>
  <c r="T36" i="20"/>
  <c r="U36" i="20" s="1"/>
  <c r="N36" i="20"/>
  <c r="L36" i="20"/>
  <c r="M36" i="20" s="1"/>
  <c r="J36" i="20"/>
  <c r="F36" i="20"/>
  <c r="D36" i="20"/>
  <c r="E36" i="20" s="1"/>
  <c r="B36" i="20"/>
  <c r="V35" i="20"/>
  <c r="T35" i="20"/>
  <c r="U35" i="20" s="1"/>
  <c r="N35" i="20"/>
  <c r="L35" i="20"/>
  <c r="M35" i="20" s="1"/>
  <c r="J35" i="20"/>
  <c r="F35" i="20"/>
  <c r="D35" i="20"/>
  <c r="E35" i="20" s="1"/>
  <c r="B35" i="20"/>
  <c r="V34" i="20"/>
  <c r="T34" i="20"/>
  <c r="U34" i="20" s="1"/>
  <c r="N34" i="20"/>
  <c r="L34" i="20"/>
  <c r="M34" i="20" s="1"/>
  <c r="J34" i="20"/>
  <c r="F34" i="20"/>
  <c r="D34" i="20"/>
  <c r="E34" i="20" s="1"/>
  <c r="B34" i="20"/>
  <c r="V33" i="20"/>
  <c r="T33" i="20"/>
  <c r="U33" i="20" s="1"/>
  <c r="N33" i="20"/>
  <c r="L33" i="20"/>
  <c r="M33" i="20" s="1"/>
  <c r="J33" i="20"/>
  <c r="F33" i="20"/>
  <c r="D33" i="20"/>
  <c r="E33" i="20" s="1"/>
  <c r="B33" i="20"/>
  <c r="V32" i="20"/>
  <c r="T32" i="20"/>
  <c r="U32" i="20" s="1"/>
  <c r="N32" i="20"/>
  <c r="L32" i="20"/>
  <c r="M32" i="20" s="1"/>
  <c r="J32" i="20"/>
  <c r="F32" i="20"/>
  <c r="D32" i="20"/>
  <c r="E32" i="20" s="1"/>
  <c r="V31" i="20"/>
  <c r="T31" i="20"/>
  <c r="U31" i="20" s="1"/>
  <c r="N31" i="20"/>
  <c r="L31" i="20"/>
  <c r="M31" i="20" s="1"/>
  <c r="J31" i="20"/>
  <c r="F31" i="20"/>
  <c r="D31" i="20"/>
  <c r="E31" i="20" s="1"/>
  <c r="B31" i="20"/>
  <c r="V30" i="20"/>
  <c r="T30" i="20"/>
  <c r="U30" i="20" s="1"/>
  <c r="Q30" i="20"/>
  <c r="N30" i="20"/>
  <c r="L30" i="20"/>
  <c r="M30" i="20" s="1"/>
  <c r="J30" i="20"/>
  <c r="F30" i="20"/>
  <c r="D30" i="20"/>
  <c r="E30" i="20" s="1"/>
  <c r="B30" i="20"/>
  <c r="V29" i="20"/>
  <c r="T29" i="20"/>
  <c r="U29" i="20" s="1"/>
  <c r="Q29" i="20"/>
  <c r="N29" i="20"/>
  <c r="L29" i="20"/>
  <c r="M29" i="20" s="1"/>
  <c r="J29" i="20"/>
  <c r="F29" i="20"/>
  <c r="D29" i="20"/>
  <c r="E29" i="20" s="1"/>
  <c r="B29" i="20"/>
  <c r="V28" i="20"/>
  <c r="T28" i="20"/>
  <c r="U28" i="20" s="1"/>
  <c r="Q28" i="20"/>
  <c r="N28" i="20"/>
  <c r="L28" i="20"/>
  <c r="M28" i="20" s="1"/>
  <c r="J28" i="20"/>
  <c r="F28" i="20"/>
  <c r="D28" i="20"/>
  <c r="E28" i="20" s="1"/>
  <c r="B28" i="20"/>
  <c r="V27" i="20"/>
  <c r="T27" i="20"/>
  <c r="U27" i="20" s="1"/>
  <c r="Q27" i="20"/>
  <c r="N27" i="20"/>
  <c r="L27" i="20"/>
  <c r="M27" i="20" s="1"/>
  <c r="J27" i="20"/>
  <c r="F27" i="20"/>
  <c r="D27" i="20"/>
  <c r="E27" i="20" s="1"/>
  <c r="B27" i="20"/>
  <c r="V26" i="20"/>
  <c r="T26" i="20"/>
  <c r="U26" i="20" s="1"/>
  <c r="Q26" i="20"/>
  <c r="N26" i="20"/>
  <c r="L26" i="20"/>
  <c r="M26" i="20" s="1"/>
  <c r="J26" i="20"/>
  <c r="F26" i="20"/>
  <c r="D26" i="20"/>
  <c r="E26" i="20" s="1"/>
  <c r="B26" i="20"/>
  <c r="V25" i="20"/>
  <c r="T25" i="20"/>
  <c r="U25" i="20" s="1"/>
  <c r="Q25" i="20"/>
  <c r="N25" i="20"/>
  <c r="L25" i="20"/>
  <c r="M25" i="20" s="1"/>
  <c r="J25" i="20"/>
  <c r="F25" i="20"/>
  <c r="D25" i="20"/>
  <c r="E25" i="20" s="1"/>
  <c r="B25" i="20"/>
  <c r="V24" i="20"/>
  <c r="T24" i="20"/>
  <c r="U24" i="20" s="1"/>
  <c r="Q24" i="20"/>
  <c r="N24" i="20"/>
  <c r="L24" i="20"/>
  <c r="M24" i="20" s="1"/>
  <c r="J24" i="20"/>
  <c r="F24" i="20"/>
  <c r="D24" i="20"/>
  <c r="E24" i="20" s="1"/>
  <c r="B24" i="20"/>
  <c r="V23" i="20"/>
  <c r="T23" i="20"/>
  <c r="U23" i="20" s="1"/>
  <c r="Q23" i="20"/>
  <c r="N23" i="20"/>
  <c r="L23" i="20"/>
  <c r="M23" i="20" s="1"/>
  <c r="J23" i="20"/>
  <c r="F23" i="20"/>
  <c r="D23" i="20"/>
  <c r="E23" i="20" s="1"/>
  <c r="B23" i="20"/>
  <c r="V22" i="20"/>
  <c r="T22" i="20"/>
  <c r="U22" i="20" s="1"/>
  <c r="Q22" i="20"/>
  <c r="N22" i="20"/>
  <c r="L22" i="20"/>
  <c r="M22" i="20" s="1"/>
  <c r="J22" i="20"/>
  <c r="F22" i="20"/>
  <c r="D22" i="20"/>
  <c r="E22" i="20" s="1"/>
  <c r="B22" i="20"/>
  <c r="V21" i="20"/>
  <c r="T21" i="20"/>
  <c r="U21" i="20" s="1"/>
  <c r="Q21" i="20"/>
  <c r="N21" i="20"/>
  <c r="L21" i="20"/>
  <c r="M21" i="20" s="1"/>
  <c r="J21" i="20"/>
  <c r="F21" i="20"/>
  <c r="D21" i="20"/>
  <c r="E21" i="20" s="1"/>
  <c r="B21" i="20"/>
  <c r="V20" i="20"/>
  <c r="T20" i="20"/>
  <c r="U20" i="20" s="1"/>
  <c r="Q20" i="20"/>
  <c r="N20" i="20"/>
  <c r="L20" i="20"/>
  <c r="M20" i="20" s="1"/>
  <c r="J20" i="20"/>
  <c r="F20" i="20"/>
  <c r="D20" i="20"/>
  <c r="E20" i="20" s="1"/>
  <c r="B20" i="20"/>
  <c r="V19" i="20"/>
  <c r="T19" i="20"/>
  <c r="U19" i="20" s="1"/>
  <c r="Q19" i="20"/>
  <c r="N19" i="20"/>
  <c r="L19" i="20"/>
  <c r="M19" i="20" s="1"/>
  <c r="J19" i="20"/>
  <c r="F19" i="20"/>
  <c r="D19" i="20"/>
  <c r="E19" i="20" s="1"/>
  <c r="B19" i="20"/>
  <c r="V18" i="20"/>
  <c r="T18" i="20"/>
  <c r="U18" i="20" s="1"/>
  <c r="Q18" i="20"/>
  <c r="N18" i="20"/>
  <c r="L18" i="20"/>
  <c r="M18" i="20" s="1"/>
  <c r="J18" i="20"/>
  <c r="F18" i="20"/>
  <c r="D18" i="20"/>
  <c r="E18" i="20" s="1"/>
  <c r="B18" i="20"/>
  <c r="V17" i="20"/>
  <c r="T17" i="20"/>
  <c r="U17" i="20" s="1"/>
  <c r="Q17" i="20"/>
  <c r="N17" i="20"/>
  <c r="L17" i="20"/>
  <c r="M17" i="20" s="1"/>
  <c r="J17" i="20"/>
  <c r="F17" i="20"/>
  <c r="D17" i="20"/>
  <c r="E17" i="20" s="1"/>
  <c r="B17" i="20"/>
  <c r="V16" i="20"/>
  <c r="T16" i="20"/>
  <c r="U16" i="20" s="1"/>
  <c r="Q16" i="20"/>
  <c r="N16" i="20"/>
  <c r="L16" i="20"/>
  <c r="M16" i="20" s="1"/>
  <c r="J16" i="20"/>
  <c r="F16" i="20"/>
  <c r="D16" i="20"/>
  <c r="E16" i="20" s="1"/>
  <c r="B16" i="20"/>
  <c r="V15" i="20"/>
  <c r="T15" i="20"/>
  <c r="U15" i="20" s="1"/>
  <c r="Q15" i="20"/>
  <c r="N15" i="20"/>
  <c r="L15" i="20"/>
  <c r="M15" i="20" s="1"/>
  <c r="J15" i="20"/>
  <c r="F15" i="20"/>
  <c r="D15" i="20"/>
  <c r="E15" i="20" s="1"/>
  <c r="B15" i="20"/>
  <c r="V14" i="20"/>
  <c r="T14" i="20"/>
  <c r="U14" i="20" s="1"/>
  <c r="Q14" i="20"/>
  <c r="N14" i="20"/>
  <c r="L14" i="20"/>
  <c r="M14" i="20" s="1"/>
  <c r="J14" i="20"/>
  <c r="F14" i="20"/>
  <c r="D14" i="20"/>
  <c r="E14" i="20" s="1"/>
  <c r="B14" i="20"/>
  <c r="V13" i="20"/>
  <c r="T13" i="20"/>
  <c r="U13" i="20" s="1"/>
  <c r="Q13" i="20"/>
  <c r="N13" i="20"/>
  <c r="L13" i="20"/>
  <c r="M13" i="20" s="1"/>
  <c r="J13" i="20"/>
  <c r="F13" i="20"/>
  <c r="D13" i="20"/>
  <c r="E13" i="20" s="1"/>
  <c r="B13" i="20"/>
  <c r="V12" i="20"/>
  <c r="T12" i="20"/>
  <c r="U12" i="20" s="1"/>
  <c r="Q12" i="20"/>
  <c r="N12" i="20"/>
  <c r="L12" i="20"/>
  <c r="M12" i="20" s="1"/>
  <c r="J12" i="20"/>
  <c r="F12" i="20"/>
  <c r="D12" i="20"/>
  <c r="E12" i="20" s="1"/>
  <c r="B12" i="20"/>
  <c r="V11" i="20"/>
  <c r="N11" i="20"/>
  <c r="L11" i="20"/>
  <c r="M11" i="20" s="1"/>
  <c r="J11" i="20"/>
  <c r="F11" i="20"/>
  <c r="D11" i="20"/>
  <c r="E11" i="20" s="1"/>
  <c r="B11" i="20"/>
  <c r="V10" i="20"/>
  <c r="N10" i="20"/>
  <c r="L10" i="20"/>
  <c r="M10" i="20" s="1"/>
  <c r="J10" i="20"/>
  <c r="F10" i="20"/>
  <c r="D10" i="20"/>
  <c r="E10" i="20" s="1"/>
  <c r="B10" i="20"/>
  <c r="V9" i="20"/>
  <c r="N9" i="20"/>
  <c r="L9" i="20"/>
  <c r="M9" i="20" s="1"/>
  <c r="J9" i="20"/>
  <c r="F9" i="20"/>
  <c r="D9" i="20"/>
  <c r="E9" i="20" s="1"/>
  <c r="B9" i="20"/>
  <c r="V8" i="20"/>
  <c r="N8" i="20"/>
  <c r="L8" i="20"/>
  <c r="M8" i="20" s="1"/>
  <c r="J8" i="20"/>
  <c r="F8" i="20"/>
  <c r="D8" i="20"/>
  <c r="E8" i="20" s="1"/>
  <c r="B8" i="20"/>
  <c r="V7" i="20"/>
  <c r="N7" i="20"/>
  <c r="L7" i="20"/>
  <c r="M7" i="20" s="1"/>
  <c r="J7" i="20"/>
  <c r="F7" i="20"/>
  <c r="D7" i="20"/>
  <c r="E7" i="20" s="1"/>
  <c r="B7" i="20"/>
  <c r="T6" i="20"/>
  <c r="U6" i="20" s="1"/>
  <c r="S6" i="20"/>
  <c r="V6" i="20" s="1"/>
  <c r="N6" i="20"/>
  <c r="L6" i="20"/>
  <c r="M6" i="20" s="1"/>
  <c r="J6" i="20"/>
  <c r="F6" i="20"/>
  <c r="D6" i="20"/>
  <c r="E6" i="20" s="1"/>
  <c r="B6" i="20"/>
  <c r="T5" i="20"/>
  <c r="U5" i="20" s="1"/>
  <c r="S5" i="20"/>
  <c r="V5" i="20" s="1"/>
  <c r="N5" i="20"/>
  <c r="L5" i="20"/>
  <c r="M5" i="20" s="1"/>
  <c r="J5" i="20"/>
  <c r="F5" i="20"/>
  <c r="D5" i="20"/>
  <c r="E5" i="20" s="1"/>
  <c r="B5" i="20"/>
  <c r="T4" i="20"/>
  <c r="U4" i="20" s="1"/>
  <c r="S4" i="20"/>
  <c r="V4" i="20" s="1"/>
  <c r="N4" i="20"/>
  <c r="L4" i="20"/>
  <c r="M4" i="20" s="1"/>
  <c r="J4" i="20"/>
  <c r="F4" i="20"/>
  <c r="D4" i="20"/>
  <c r="E4" i="20" s="1"/>
  <c r="B4" i="20"/>
  <c r="T3" i="20"/>
  <c r="U3" i="20" s="1"/>
  <c r="S3" i="20"/>
  <c r="V3" i="20" s="1"/>
  <c r="N3" i="20"/>
  <c r="L3" i="20"/>
  <c r="M3" i="20" s="1"/>
  <c r="J3" i="20"/>
  <c r="F3" i="20"/>
  <c r="D3" i="20"/>
  <c r="E3" i="20" s="1"/>
  <c r="B3" i="20"/>
  <c r="E19" i="22"/>
  <c r="E14" i="22"/>
  <c r="P19" i="18"/>
  <c r="P18" i="18"/>
  <c r="P17" i="18"/>
  <c r="P16" i="18"/>
  <c r="S10" i="16"/>
  <c r="S9" i="16"/>
  <c r="S2" i="16"/>
  <c r="Q2" i="16"/>
  <c r="E18" i="19"/>
  <c r="E16" i="19"/>
  <c r="A52" i="15"/>
  <c r="F6" i="15" s="1"/>
  <c r="A40" i="15"/>
  <c r="E6" i="15" s="1"/>
  <c r="O28" i="15"/>
  <c r="K28" i="15"/>
  <c r="A28" i="15"/>
  <c r="D6" i="15" s="1"/>
  <c r="K18" i="15"/>
  <c r="A16" i="15"/>
  <c r="C6" i="15" s="1"/>
  <c r="K7" i="15"/>
  <c r="J7" i="15"/>
  <c r="I7" i="15"/>
  <c r="K58" i="15" s="1"/>
  <c r="M58" i="15" s="1"/>
  <c r="F5" i="15"/>
  <c r="E5" i="15"/>
  <c r="D5" i="15"/>
  <c r="C5" i="15"/>
  <c r="I28" i="12"/>
  <c r="G28" i="12"/>
  <c r="I17" i="12"/>
  <c r="I15" i="12"/>
  <c r="M7" i="15" s="1"/>
  <c r="G15" i="12"/>
  <c r="L7" i="15" s="1"/>
  <c r="R14" i="12"/>
  <c r="Q14" i="12"/>
  <c r="P14" i="12"/>
  <c r="O14" i="12"/>
  <c r="I11" i="12"/>
  <c r="H11" i="12"/>
  <c r="H56" i="12" s="1"/>
  <c r="G61" i="12" s="1"/>
  <c r="K60" i="15" s="1"/>
  <c r="G11" i="12"/>
  <c r="F56" i="12" s="1"/>
  <c r="J54" i="15" s="1"/>
  <c r="F11" i="12"/>
  <c r="E56" i="12" s="1"/>
  <c r="E11" i="12"/>
  <c r="D56" i="12" s="1"/>
  <c r="F54" i="15" s="1"/>
  <c r="D11" i="12"/>
  <c r="C56" i="12" s="1"/>
  <c r="C11" i="12"/>
  <c r="A54" i="12" s="1"/>
  <c r="I10" i="12"/>
  <c r="H10" i="12"/>
  <c r="H43" i="12" s="1"/>
  <c r="G10" i="12"/>
  <c r="F43" i="12" s="1"/>
  <c r="J42" i="15" s="1"/>
  <c r="F10" i="12"/>
  <c r="E43" i="12" s="1"/>
  <c r="G42" i="15" s="1"/>
  <c r="E10" i="12"/>
  <c r="D43" i="12" s="1"/>
  <c r="F42" i="15" s="1"/>
  <c r="D10" i="12"/>
  <c r="C43" i="12" s="1"/>
  <c r="C10" i="12"/>
  <c r="Q15" i="12" s="1"/>
  <c r="I9" i="12"/>
  <c r="J30" i="12" s="1"/>
  <c r="G9" i="12"/>
  <c r="F30" i="12" s="1"/>
  <c r="E36" i="12" s="1"/>
  <c r="G35" i="15" s="1"/>
  <c r="I35" i="15" s="1"/>
  <c r="F9" i="12"/>
  <c r="E30" i="12" s="1"/>
  <c r="G30" i="15" s="1"/>
  <c r="C9" i="12"/>
  <c r="A28" i="12" s="1"/>
  <c r="I8" i="12"/>
  <c r="H8" i="12"/>
  <c r="H17" i="12" s="1"/>
  <c r="G8" i="12"/>
  <c r="F17" i="12" s="1"/>
  <c r="F8" i="12"/>
  <c r="G18" i="15" s="1"/>
  <c r="C8" i="12"/>
  <c r="A15" i="12" s="1"/>
  <c r="L20" i="34"/>
  <c r="G65" i="13"/>
  <c r="C22" i="34"/>
  <c r="M15" i="34"/>
  <c r="AC53" i="35"/>
  <c r="V53" i="35" s="1"/>
  <c r="T53" i="35"/>
  <c r="AC52" i="35"/>
  <c r="T52" i="35"/>
  <c r="AC51" i="35"/>
  <c r="X51" i="35" s="1"/>
  <c r="T51" i="35"/>
  <c r="AC50" i="35"/>
  <c r="T50" i="35"/>
  <c r="AC49" i="35"/>
  <c r="V45" i="35" s="1"/>
  <c r="T49" i="35"/>
  <c r="AC47" i="35"/>
  <c r="AC48" i="35"/>
  <c r="T48" i="35"/>
  <c r="AC45" i="35"/>
  <c r="T47" i="35"/>
  <c r="AC46" i="35"/>
  <c r="T46" i="35"/>
  <c r="T45" i="35"/>
  <c r="AC44" i="35"/>
  <c r="T44" i="35"/>
  <c r="AC43" i="35"/>
  <c r="V47" i="35" s="1"/>
  <c r="T43" i="35"/>
  <c r="AC42" i="35"/>
  <c r="T42" i="35"/>
  <c r="AC41" i="35"/>
  <c r="X46" i="35" s="1"/>
  <c r="T41" i="35"/>
  <c r="AC40" i="35"/>
  <c r="T40" i="35"/>
  <c r="AC39" i="35"/>
  <c r="V39" i="35" s="1"/>
  <c r="T39" i="35"/>
  <c r="AC38" i="35"/>
  <c r="T38" i="35"/>
  <c r="AC37" i="35"/>
  <c r="V37" i="35" s="1"/>
  <c r="T37" i="35"/>
  <c r="AC36" i="35"/>
  <c r="T36" i="35"/>
  <c r="AC35" i="35"/>
  <c r="X35" i="35" s="1"/>
  <c r="T35" i="35"/>
  <c r="AC34" i="35"/>
  <c r="T34" i="35"/>
  <c r="AC33" i="35"/>
  <c r="X33" i="35" s="1"/>
  <c r="T33" i="35"/>
  <c r="AC32" i="35"/>
  <c r="V32" i="35" s="1"/>
  <c r="T32" i="35"/>
  <c r="AC31" i="35"/>
  <c r="V31" i="35" s="1"/>
  <c r="T31" i="35"/>
  <c r="AC30" i="35"/>
  <c r="T30" i="35"/>
  <c r="AC29" i="35"/>
  <c r="V29" i="35" s="1"/>
  <c r="T29" i="35"/>
  <c r="AC28" i="35"/>
  <c r="T28" i="35"/>
  <c r="AC27" i="35"/>
  <c r="X27" i="35" s="1"/>
  <c r="T27" i="35"/>
  <c r="AC26" i="35"/>
  <c r="T26" i="35"/>
  <c r="AC25" i="35"/>
  <c r="X25" i="35" s="1"/>
  <c r="T25" i="35"/>
  <c r="AC24" i="35"/>
  <c r="T24" i="35"/>
  <c r="AC23" i="35"/>
  <c r="X23" i="35" s="1"/>
  <c r="T23" i="35"/>
  <c r="AC22" i="35"/>
  <c r="T22" i="35"/>
  <c r="AC21" i="35"/>
  <c r="X21" i="35" s="1"/>
  <c r="T21" i="35"/>
  <c r="AC20" i="35"/>
  <c r="T20" i="35"/>
  <c r="AC19" i="35"/>
  <c r="X19" i="35" s="1"/>
  <c r="T19" i="35"/>
  <c r="AC18" i="35"/>
  <c r="T18" i="35"/>
  <c r="AC17" i="35"/>
  <c r="X17" i="35" s="1"/>
  <c r="T17" i="35"/>
  <c r="AC16" i="35"/>
  <c r="T16" i="35"/>
  <c r="AC15" i="35"/>
  <c r="V15" i="35" s="1"/>
  <c r="T15" i="35"/>
  <c r="AC14" i="35"/>
  <c r="T14" i="35"/>
  <c r="AC13" i="35"/>
  <c r="X13" i="35" s="1"/>
  <c r="T13" i="35"/>
  <c r="AC12" i="35"/>
  <c r="T12" i="35"/>
  <c r="AC11" i="35"/>
  <c r="X11" i="35" s="1"/>
  <c r="T11" i="35"/>
  <c r="AC10" i="35"/>
  <c r="T10" i="35"/>
  <c r="AC9" i="35"/>
  <c r="V9" i="35" s="1"/>
  <c r="T9" i="35"/>
  <c r="D30" i="32"/>
  <c r="H30" i="32" s="1"/>
  <c r="I40" i="13" s="1"/>
  <c r="J41" i="2"/>
  <c r="E41" i="2"/>
  <c r="J40" i="2"/>
  <c r="E40" i="2"/>
  <c r="J39" i="2"/>
  <c r="E39" i="2"/>
  <c r="J38" i="2"/>
  <c r="E38" i="2"/>
  <c r="J37" i="2"/>
  <c r="E37" i="2"/>
  <c r="J36" i="2"/>
  <c r="J42" i="2" s="1"/>
  <c r="O8" i="15" s="1"/>
  <c r="E36" i="2"/>
  <c r="J30" i="2"/>
  <c r="E30" i="2"/>
  <c r="J29" i="2"/>
  <c r="E29" i="2"/>
  <c r="J28" i="2"/>
  <c r="E28" i="2"/>
  <c r="J27" i="2"/>
  <c r="E27" i="2"/>
  <c r="J26" i="2"/>
  <c r="J31" i="2" s="1"/>
  <c r="M8" i="15" s="1"/>
  <c r="P23" i="15" s="1"/>
  <c r="E26" i="2"/>
  <c r="E31" i="2" s="1"/>
  <c r="L8" i="15" s="1"/>
  <c r="J25" i="2"/>
  <c r="J18" i="2"/>
  <c r="E18" i="2"/>
  <c r="J17" i="2"/>
  <c r="E17" i="2"/>
  <c r="J16" i="2"/>
  <c r="J15" i="2"/>
  <c r="E15" i="2"/>
  <c r="J14" i="2"/>
  <c r="E14" i="2"/>
  <c r="J13" i="2"/>
  <c r="J19" i="2" s="1"/>
  <c r="K8" i="15" s="1"/>
  <c r="D40" i="1"/>
  <c r="D24" i="30" s="1"/>
  <c r="H24" i="30" s="1"/>
  <c r="I24" i="13" s="1"/>
  <c r="D38" i="1"/>
  <c r="D36" i="36" s="1"/>
  <c r="I34" i="1"/>
  <c r="H34" i="1"/>
  <c r="G34" i="1"/>
  <c r="F34" i="1"/>
  <c r="C26" i="1"/>
  <c r="J25" i="1"/>
  <c r="F23" i="1"/>
  <c r="X52" i="35"/>
  <c r="H23" i="33"/>
  <c r="H54" i="13" s="1"/>
  <c r="G35" i="33"/>
  <c r="B56" i="13" s="1"/>
  <c r="H29" i="33"/>
  <c r="H55" i="13" s="1"/>
  <c r="G41" i="33"/>
  <c r="B57" i="13" s="1"/>
  <c r="J17" i="12"/>
  <c r="R18" i="15" s="1"/>
  <c r="P15" i="12"/>
  <c r="AD28" i="4"/>
  <c r="H35" i="33"/>
  <c r="H56" i="13" s="1"/>
  <c r="G43" i="33"/>
  <c r="D57" i="13" s="1"/>
  <c r="H41" i="33"/>
  <c r="H57" i="13" s="1"/>
  <c r="H43" i="33"/>
  <c r="J57" i="13" s="1"/>
  <c r="AD40" i="4"/>
  <c r="AD27" i="4"/>
  <c r="AD37" i="4"/>
  <c r="G23" i="33"/>
  <c r="B54" i="13" s="1"/>
  <c r="G29" i="33"/>
  <c r="B55" i="13" s="1"/>
  <c r="L20" i="35"/>
  <c r="W29" i="18"/>
  <c r="S29" i="18"/>
  <c r="R31" i="18"/>
  <c r="Q12" i="16"/>
  <c r="Q11" i="16"/>
  <c r="N42" i="15" l="1"/>
  <c r="G51" i="12"/>
  <c r="H51" i="12" s="1"/>
  <c r="AD35" i="4"/>
  <c r="M17" i="34"/>
  <c r="AD36" i="4"/>
  <c r="M11" i="34"/>
  <c r="AD18" i="4"/>
  <c r="V47" i="4"/>
  <c r="AD47" i="4" s="1"/>
  <c r="AD38" i="4"/>
  <c r="G33" i="31"/>
  <c r="F30" i="31"/>
  <c r="F50" i="35"/>
  <c r="F33" i="34"/>
  <c r="G57" i="34"/>
  <c r="G37" i="34"/>
  <c r="V28" i="35"/>
  <c r="X30" i="35"/>
  <c r="V43" i="35"/>
  <c r="D77" i="13"/>
  <c r="V53" i="4"/>
  <c r="AD53" i="4" s="1"/>
  <c r="V39" i="4"/>
  <c r="AD39" i="4" s="1"/>
  <c r="V35" i="4"/>
  <c r="V31" i="4"/>
  <c r="AD31" i="4" s="1"/>
  <c r="V22" i="4"/>
  <c r="X45" i="4"/>
  <c r="AD45" i="4" s="1"/>
  <c r="X36" i="4"/>
  <c r="X29" i="4"/>
  <c r="X10" i="4"/>
  <c r="AD10" i="4" s="1"/>
  <c r="F57" i="4"/>
  <c r="V24" i="34"/>
  <c r="AD24" i="34" s="1"/>
  <c r="V11" i="34"/>
  <c r="F13" i="34"/>
  <c r="M13" i="34" s="1"/>
  <c r="F29" i="34"/>
  <c r="V17" i="4"/>
  <c r="AD17" i="4" s="1"/>
  <c r="I18" i="30"/>
  <c r="F14" i="35"/>
  <c r="F38" i="4"/>
  <c r="X18" i="4"/>
  <c r="G35" i="1"/>
  <c r="I32" i="13"/>
  <c r="F18" i="12" s="1"/>
  <c r="V51" i="4"/>
  <c r="AD51" i="4" s="1"/>
  <c r="V44" i="4"/>
  <c r="AD44" i="4" s="1"/>
  <c r="V34" i="4"/>
  <c r="V29" i="4"/>
  <c r="V21" i="4"/>
  <c r="AD21" i="4" s="1"/>
  <c r="X48" i="4"/>
  <c r="X41" i="4"/>
  <c r="X32" i="4"/>
  <c r="AD32" i="4" s="1"/>
  <c r="X25" i="4"/>
  <c r="AD25" i="4" s="1"/>
  <c r="C24" i="30"/>
  <c r="G24" i="30" s="1"/>
  <c r="C24" i="13" s="1"/>
  <c r="F50" i="4"/>
  <c r="V9" i="34"/>
  <c r="AD9" i="34" s="1"/>
  <c r="X52" i="34"/>
  <c r="V50" i="34"/>
  <c r="X48" i="34"/>
  <c r="X46" i="34"/>
  <c r="X9" i="4"/>
  <c r="F19" i="34"/>
  <c r="G51" i="35"/>
  <c r="E12" i="12"/>
  <c r="J47" i="13"/>
  <c r="V33" i="4"/>
  <c r="AD33" i="4" s="1"/>
  <c r="V24" i="4"/>
  <c r="AD24" i="4" s="1"/>
  <c r="V12" i="4"/>
  <c r="AD12" i="4" s="1"/>
  <c r="X42" i="4"/>
  <c r="X26" i="4"/>
  <c r="AD26" i="4" s="1"/>
  <c r="F49" i="4"/>
  <c r="V49" i="34"/>
  <c r="X22" i="34"/>
  <c r="X20" i="34"/>
  <c r="X18" i="34"/>
  <c r="X16" i="34"/>
  <c r="X14" i="34"/>
  <c r="X12" i="34"/>
  <c r="F27" i="34"/>
  <c r="V19" i="4"/>
  <c r="AD19" i="4" s="1"/>
  <c r="G10" i="31"/>
  <c r="F19" i="31"/>
  <c r="G17" i="34"/>
  <c r="F54" i="35"/>
  <c r="V31" i="31"/>
  <c r="V27" i="31"/>
  <c r="V23" i="31"/>
  <c r="V19" i="31"/>
  <c r="V15" i="31"/>
  <c r="V11" i="31"/>
  <c r="G49" i="12"/>
  <c r="K47" i="15" s="1"/>
  <c r="A41" i="12"/>
  <c r="H12" i="12"/>
  <c r="R3" i="21"/>
  <c r="G19" i="33"/>
  <c r="G20" i="33" s="1"/>
  <c r="C53" i="13" s="1"/>
  <c r="C50" i="12"/>
  <c r="C48" i="15" s="1"/>
  <c r="J18" i="15"/>
  <c r="N54" i="15"/>
  <c r="G62" i="12"/>
  <c r="H62" i="12" s="1"/>
  <c r="G48" i="12"/>
  <c r="H48" i="12" s="1"/>
  <c r="G50" i="12"/>
  <c r="H50" i="12" s="1"/>
  <c r="O15" i="12"/>
  <c r="R15" i="12"/>
  <c r="C42" i="15"/>
  <c r="E17" i="12"/>
  <c r="N58" i="15"/>
  <c r="K59" i="15"/>
  <c r="B53" i="13"/>
  <c r="H53" i="13"/>
  <c r="I37" i="12"/>
  <c r="O36" i="15" s="1"/>
  <c r="I35" i="12"/>
  <c r="J35" i="12" s="1"/>
  <c r="I38" i="12"/>
  <c r="I36" i="12"/>
  <c r="J36" i="12" s="1"/>
  <c r="R30" i="15"/>
  <c r="H56" i="15"/>
  <c r="H33" i="15"/>
  <c r="H20" i="15"/>
  <c r="H21" i="15"/>
  <c r="H57" i="15"/>
  <c r="H45" i="15"/>
  <c r="H44" i="15"/>
  <c r="H32" i="15"/>
  <c r="H61" i="15"/>
  <c r="P61" i="15"/>
  <c r="H25" i="15"/>
  <c r="P49" i="15"/>
  <c r="L37" i="15"/>
  <c r="D25" i="15"/>
  <c r="H37" i="15"/>
  <c r="L49" i="15"/>
  <c r="D49" i="15"/>
  <c r="L61" i="15"/>
  <c r="P37" i="15"/>
  <c r="H49" i="15"/>
  <c r="D37" i="15"/>
  <c r="L25" i="15"/>
  <c r="D61" i="15"/>
  <c r="P25" i="15"/>
  <c r="G24" i="12"/>
  <c r="K24" i="15" s="1"/>
  <c r="G25" i="12"/>
  <c r="H25" i="12" s="1"/>
  <c r="G22" i="12"/>
  <c r="H22" i="12" s="1"/>
  <c r="G23" i="12"/>
  <c r="H23" i="12" s="1"/>
  <c r="N18" i="15"/>
  <c r="E64" i="12"/>
  <c r="F64" i="12" s="1"/>
  <c r="E63" i="12"/>
  <c r="F63" i="12" s="1"/>
  <c r="E62" i="12"/>
  <c r="G59" i="15" s="1"/>
  <c r="I59" i="15" s="1"/>
  <c r="E61" i="12"/>
  <c r="G54" i="15"/>
  <c r="K32" i="13"/>
  <c r="E32" i="13"/>
  <c r="I18" i="12" s="1"/>
  <c r="E62" i="13"/>
  <c r="K62" i="13"/>
  <c r="J44" i="12" s="1"/>
  <c r="K47" i="13"/>
  <c r="K77" i="13"/>
  <c r="J57" i="12" s="1"/>
  <c r="J30" i="15"/>
  <c r="J35" i="15" s="1"/>
  <c r="E47" i="13"/>
  <c r="X29" i="35"/>
  <c r="X44" i="35"/>
  <c r="J56" i="12"/>
  <c r="J43" i="12"/>
  <c r="G12" i="12"/>
  <c r="I25" i="12"/>
  <c r="J25" i="12" s="1"/>
  <c r="I24" i="12"/>
  <c r="J24" i="12" s="1"/>
  <c r="I23" i="12"/>
  <c r="J23" i="12" s="1"/>
  <c r="I22" i="12"/>
  <c r="O22" i="15" s="1"/>
  <c r="Q22" i="15" s="1"/>
  <c r="E48" i="12"/>
  <c r="G46" i="15" s="1"/>
  <c r="I46" i="15" s="1"/>
  <c r="J46" i="15" s="1"/>
  <c r="E49" i="12"/>
  <c r="G47" i="15" s="1"/>
  <c r="I47" i="15" s="1"/>
  <c r="J47" i="15" s="1"/>
  <c r="E50" i="12"/>
  <c r="G48" i="15" s="1"/>
  <c r="F3" i="21"/>
  <c r="F4" i="21"/>
  <c r="G63" i="12"/>
  <c r="H63" i="12" s="1"/>
  <c r="V41" i="4"/>
  <c r="AD41" i="4" s="1"/>
  <c r="D36" i="32"/>
  <c r="H36" i="32" s="1"/>
  <c r="I41" i="13" s="1"/>
  <c r="C36" i="33"/>
  <c r="P59" i="15"/>
  <c r="L47" i="15"/>
  <c r="M47" i="15" s="1"/>
  <c r="N47" i="15" s="1"/>
  <c r="P47" i="15"/>
  <c r="L35" i="15"/>
  <c r="L23" i="15"/>
  <c r="L59" i="15"/>
  <c r="C54" i="15"/>
  <c r="C64" i="12"/>
  <c r="D64" i="12" s="1"/>
  <c r="C63" i="12"/>
  <c r="D63" i="12" s="1"/>
  <c r="C62" i="12"/>
  <c r="D62" i="12" s="1"/>
  <c r="C61" i="12"/>
  <c r="D61" i="12" s="1"/>
  <c r="F12" i="12"/>
  <c r="E35" i="12"/>
  <c r="F35" i="12" s="1"/>
  <c r="E37" i="12"/>
  <c r="G36" i="15" s="1"/>
  <c r="I12" i="12"/>
  <c r="C38" i="36"/>
  <c r="C36" i="36"/>
  <c r="C38" i="33"/>
  <c r="D37" i="32"/>
  <c r="H37" i="32" s="1"/>
  <c r="J41" i="13" s="1"/>
  <c r="D38" i="32"/>
  <c r="H38" i="32" s="1"/>
  <c r="K41" i="13" s="1"/>
  <c r="D37" i="36"/>
  <c r="D36" i="33"/>
  <c r="C37" i="32"/>
  <c r="G37" i="32" s="1"/>
  <c r="D41" i="13" s="1"/>
  <c r="C38" i="30"/>
  <c r="G38" i="30" s="1"/>
  <c r="E26" i="13" s="1"/>
  <c r="C38" i="32"/>
  <c r="G38" i="32" s="1"/>
  <c r="E41" i="13" s="1"/>
  <c r="C36" i="32"/>
  <c r="G36" i="32" s="1"/>
  <c r="C41" i="13" s="1"/>
  <c r="D38" i="30"/>
  <c r="H38" i="30" s="1"/>
  <c r="K26" i="13" s="1"/>
  <c r="C36" i="30"/>
  <c r="G36" i="30" s="1"/>
  <c r="C26" i="13" s="1"/>
  <c r="D38" i="36"/>
  <c r="D37" i="30"/>
  <c r="H37" i="30" s="1"/>
  <c r="J26" i="13" s="1"/>
  <c r="C37" i="36"/>
  <c r="D38" i="33"/>
  <c r="C37" i="30"/>
  <c r="G37" i="30" s="1"/>
  <c r="D26" i="13" s="1"/>
  <c r="D36" i="30"/>
  <c r="H36" i="30" s="1"/>
  <c r="I26" i="13" s="1"/>
  <c r="T46" i="15"/>
  <c r="O18" i="15"/>
  <c r="W6" i="20"/>
  <c r="W3" i="20"/>
  <c r="W7" i="20"/>
  <c r="W4" i="20"/>
  <c r="W5" i="20"/>
  <c r="E38" i="12"/>
  <c r="G37" i="15" s="1"/>
  <c r="E77" i="13"/>
  <c r="E51" i="12"/>
  <c r="G49" i="15" s="1"/>
  <c r="I49" i="15" s="1"/>
  <c r="J49" i="15" s="1"/>
  <c r="G64" i="12"/>
  <c r="H64" i="12" s="1"/>
  <c r="V10" i="34"/>
  <c r="X10" i="34"/>
  <c r="AD10" i="34" s="1"/>
  <c r="P35" i="15"/>
  <c r="X46" i="4"/>
  <c r="V46" i="4"/>
  <c r="X30" i="4"/>
  <c r="V30" i="4"/>
  <c r="X16" i="4"/>
  <c r="V16" i="4"/>
  <c r="V35" i="35"/>
  <c r="E42" i="2"/>
  <c r="N8" i="15" s="1"/>
  <c r="X39" i="35"/>
  <c r="V48" i="35"/>
  <c r="C51" i="12"/>
  <c r="C49" i="15" s="1"/>
  <c r="C48" i="12"/>
  <c r="D48" i="12" s="1"/>
  <c r="C49" i="12"/>
  <c r="D49" i="12" s="1"/>
  <c r="O46" i="15"/>
  <c r="Q46" i="15" s="1"/>
  <c r="R46" i="15" s="1"/>
  <c r="O6" i="20"/>
  <c r="O3" i="20"/>
  <c r="O7" i="20"/>
  <c r="O4" i="20"/>
  <c r="O5" i="20"/>
  <c r="O8" i="20"/>
  <c r="O9" i="20"/>
  <c r="L3" i="21"/>
  <c r="L4" i="21"/>
  <c r="I47" i="13"/>
  <c r="F31" i="12" s="1"/>
  <c r="E34" i="12" s="1"/>
  <c r="G33" i="15" s="1"/>
  <c r="I33" i="15" s="1"/>
  <c r="J33" i="15" s="1"/>
  <c r="I77" i="13"/>
  <c r="F57" i="12" s="1"/>
  <c r="E60" i="12" s="1"/>
  <c r="F60" i="12" s="1"/>
  <c r="C25" i="33"/>
  <c r="C24" i="33"/>
  <c r="C62" i="13"/>
  <c r="E44" i="12" s="1"/>
  <c r="E46" i="12" s="1"/>
  <c r="G44" i="15" s="1"/>
  <c r="V48" i="4"/>
  <c r="AD48" i="4" s="1"/>
  <c r="V14" i="4"/>
  <c r="AD14" i="4" s="1"/>
  <c r="X52" i="4"/>
  <c r="AD52" i="4" s="1"/>
  <c r="X50" i="4"/>
  <c r="X49" i="4"/>
  <c r="AD49" i="4" s="1"/>
  <c r="AD42" i="4"/>
  <c r="D26" i="30"/>
  <c r="H26" i="30" s="1"/>
  <c r="K24" i="13" s="1"/>
  <c r="X13" i="34"/>
  <c r="V13" i="34"/>
  <c r="D26" i="36"/>
  <c r="G56" i="4"/>
  <c r="F56" i="4"/>
  <c r="G52" i="4"/>
  <c r="F52" i="4"/>
  <c r="G48" i="4"/>
  <c r="F48" i="4"/>
  <c r="E19" i="2"/>
  <c r="J8" i="15" s="1"/>
  <c r="V20" i="4"/>
  <c r="X20" i="4"/>
  <c r="G18" i="34"/>
  <c r="F18" i="34"/>
  <c r="M18" i="34" s="1"/>
  <c r="F10" i="4"/>
  <c r="G10" i="4"/>
  <c r="M10" i="4" s="1"/>
  <c r="F50" i="34"/>
  <c r="G50" i="34"/>
  <c r="I62" i="13"/>
  <c r="F44" i="12" s="1"/>
  <c r="E47" i="12" s="1"/>
  <c r="F47" i="12" s="1"/>
  <c r="C77" i="13"/>
  <c r="E57" i="12" s="1"/>
  <c r="E59" i="12" s="1"/>
  <c r="F59" i="12" s="1"/>
  <c r="G18" i="35"/>
  <c r="F18" i="35"/>
  <c r="G40" i="35"/>
  <c r="F40" i="35"/>
  <c r="F56" i="35"/>
  <c r="G56" i="35"/>
  <c r="F52" i="35"/>
  <c r="G52" i="35"/>
  <c r="F48" i="35"/>
  <c r="G48" i="35"/>
  <c r="F38" i="34"/>
  <c r="G38" i="34"/>
  <c r="F34" i="34"/>
  <c r="G34" i="34"/>
  <c r="C26" i="36"/>
  <c r="D25" i="36"/>
  <c r="D25" i="30"/>
  <c r="H25" i="30" s="1"/>
  <c r="J24" i="13" s="1"/>
  <c r="C26" i="30"/>
  <c r="G26" i="30" s="1"/>
  <c r="E24" i="13" s="1"/>
  <c r="E29" i="13" s="1"/>
  <c r="E31" i="13" s="1"/>
  <c r="T16" i="18" s="1"/>
  <c r="X10" i="35"/>
  <c r="X12" i="35"/>
  <c r="V14" i="35"/>
  <c r="X16" i="35"/>
  <c r="V18" i="35"/>
  <c r="X20" i="35"/>
  <c r="X22" i="35"/>
  <c r="X24" i="35"/>
  <c r="V26" i="35"/>
  <c r="X28" i="35"/>
  <c r="AD28" i="35" s="1"/>
  <c r="V30" i="35"/>
  <c r="X32" i="35"/>
  <c r="V34" i="35"/>
  <c r="X36" i="35"/>
  <c r="X38" i="35"/>
  <c r="X40" i="35"/>
  <c r="V41" i="35"/>
  <c r="X42" i="35"/>
  <c r="V49" i="35"/>
  <c r="X50" i="35"/>
  <c r="V52" i="35"/>
  <c r="G3" i="20"/>
  <c r="G4" i="20"/>
  <c r="G8" i="20"/>
  <c r="G5" i="20"/>
  <c r="G6" i="20"/>
  <c r="G7" i="20"/>
  <c r="C32" i="13"/>
  <c r="E18" i="12" s="1"/>
  <c r="D25" i="33"/>
  <c r="D24" i="33"/>
  <c r="AD34" i="4"/>
  <c r="V46" i="34"/>
  <c r="AD46" i="34" s="1"/>
  <c r="C25" i="36"/>
  <c r="G15" i="35"/>
  <c r="F15" i="35"/>
  <c r="G27" i="4"/>
  <c r="F27" i="4"/>
  <c r="F33" i="4"/>
  <c r="G33" i="4"/>
  <c r="F29" i="4"/>
  <c r="G29" i="4"/>
  <c r="V15" i="4"/>
  <c r="AD15" i="4" s="1"/>
  <c r="V13" i="4"/>
  <c r="AD13" i="4" s="1"/>
  <c r="V42" i="34"/>
  <c r="X40" i="34"/>
  <c r="V38" i="34"/>
  <c r="X36" i="34"/>
  <c r="AD36" i="34" s="1"/>
  <c r="X34" i="34"/>
  <c r="X32" i="34"/>
  <c r="V30" i="34"/>
  <c r="X28" i="34"/>
  <c r="X26" i="34"/>
  <c r="K74" i="13"/>
  <c r="K76" i="13" s="1"/>
  <c r="X19" i="18" s="1"/>
  <c r="F13" i="35"/>
  <c r="G13" i="35"/>
  <c r="F40" i="4"/>
  <c r="G40" i="4"/>
  <c r="F36" i="4"/>
  <c r="G36" i="4"/>
  <c r="F32" i="4"/>
  <c r="G32" i="4"/>
  <c r="F28" i="4"/>
  <c r="G28" i="4"/>
  <c r="F29" i="31"/>
  <c r="G29" i="31"/>
  <c r="G49" i="31"/>
  <c r="F49" i="31"/>
  <c r="G41" i="35"/>
  <c r="F39" i="35"/>
  <c r="F41" i="35"/>
  <c r="G31" i="34"/>
  <c r="F31" i="34"/>
  <c r="G19" i="32"/>
  <c r="B38" i="13" s="1"/>
  <c r="C33" i="12" s="1"/>
  <c r="G20" i="32"/>
  <c r="C38" i="13" s="1"/>
  <c r="E33" i="12" s="1"/>
  <c r="AD49" i="34"/>
  <c r="AD22" i="34"/>
  <c r="AD9" i="4"/>
  <c r="G11" i="35"/>
  <c r="M11" i="35" s="1"/>
  <c r="F20" i="35"/>
  <c r="M20" i="35" s="1"/>
  <c r="G19" i="35"/>
  <c r="F19" i="35"/>
  <c r="J18" i="32"/>
  <c r="J17" i="32"/>
  <c r="F41" i="31"/>
  <c r="G41" i="31"/>
  <c r="D41" i="33"/>
  <c r="AD11" i="34"/>
  <c r="V43" i="34"/>
  <c r="X41" i="34"/>
  <c r="X39" i="34"/>
  <c r="X37" i="34"/>
  <c r="X35" i="34"/>
  <c r="X33" i="34"/>
  <c r="X31" i="34"/>
  <c r="X29" i="34"/>
  <c r="X27" i="34"/>
  <c r="X25" i="34"/>
  <c r="F9" i="35"/>
  <c r="M9" i="35" s="1"/>
  <c r="G9" i="35"/>
  <c r="G14" i="34"/>
  <c r="D29" i="36" s="1"/>
  <c r="F14" i="34"/>
  <c r="M14" i="34" s="1"/>
  <c r="F20" i="34"/>
  <c r="M20" i="34" s="1"/>
  <c r="G19" i="34"/>
  <c r="M19" i="34" s="1"/>
  <c r="M10" i="35"/>
  <c r="F11" i="31"/>
  <c r="G9" i="31"/>
  <c r="M9" i="31" s="1"/>
  <c r="G20" i="31"/>
  <c r="G17" i="35"/>
  <c r="M17" i="35" s="1"/>
  <c r="G56" i="31"/>
  <c r="G36" i="34"/>
  <c r="V52" i="31"/>
  <c r="V48" i="31"/>
  <c r="AD48" i="31" s="1"/>
  <c r="V44" i="31"/>
  <c r="AD44" i="31" s="1"/>
  <c r="V40" i="31"/>
  <c r="V36" i="31"/>
  <c r="V32" i="31"/>
  <c r="AD32" i="31" s="1"/>
  <c r="V28" i="31"/>
  <c r="AD28" i="31" s="1"/>
  <c r="V24" i="31"/>
  <c r="V20" i="31"/>
  <c r="V16" i="31"/>
  <c r="AD16" i="31" s="1"/>
  <c r="X14" i="31"/>
  <c r="V12" i="31"/>
  <c r="X10" i="31"/>
  <c r="G17" i="4"/>
  <c r="M17" i="4" s="1"/>
  <c r="G14" i="4"/>
  <c r="F9" i="4"/>
  <c r="G18" i="4"/>
  <c r="M18" i="4" s="1"/>
  <c r="G16" i="4"/>
  <c r="M16" i="4" s="1"/>
  <c r="M14" i="4"/>
  <c r="G13" i="4"/>
  <c r="M13" i="4" s="1"/>
  <c r="M12" i="4"/>
  <c r="C30" i="30"/>
  <c r="G30" i="30" s="1"/>
  <c r="C25" i="13" s="1"/>
  <c r="M11" i="4"/>
  <c r="G20" i="4"/>
  <c r="G19" i="4"/>
  <c r="M19" i="4" s="1"/>
  <c r="F20" i="4"/>
  <c r="C29" i="30" s="1"/>
  <c r="G29" i="30" s="1"/>
  <c r="B25" i="13" s="1"/>
  <c r="M15" i="4"/>
  <c r="M9" i="4"/>
  <c r="G56" i="34"/>
  <c r="G55" i="34"/>
  <c r="G54" i="34"/>
  <c r="F52" i="34"/>
  <c r="G49" i="34"/>
  <c r="F48" i="34"/>
  <c r="G47" i="34"/>
  <c r="F53" i="34"/>
  <c r="G51" i="34"/>
  <c r="D43" i="36"/>
  <c r="C43" i="36"/>
  <c r="C41" i="36"/>
  <c r="J74" i="13"/>
  <c r="J76" i="13" s="1"/>
  <c r="W19" i="18" s="1"/>
  <c r="B74" i="13"/>
  <c r="B76" i="13" s="1"/>
  <c r="Q19" i="18" s="1"/>
  <c r="I74" i="13"/>
  <c r="I76" i="13" s="1"/>
  <c r="V19" i="18" s="1"/>
  <c r="E74" i="13"/>
  <c r="E76" i="13" s="1"/>
  <c r="T19" i="18" s="1"/>
  <c r="D74" i="13"/>
  <c r="D76" i="13" s="1"/>
  <c r="S19" i="18" s="1"/>
  <c r="X49" i="18"/>
  <c r="V52" i="34"/>
  <c r="AD52" i="34" s="1"/>
  <c r="X51" i="34"/>
  <c r="AD51" i="34" s="1"/>
  <c r="X43" i="34"/>
  <c r="AD43" i="34" s="1"/>
  <c r="V39" i="34"/>
  <c r="V35" i="34"/>
  <c r="AD35" i="34" s="1"/>
  <c r="AD34" i="34"/>
  <c r="V31" i="34"/>
  <c r="AD31" i="34" s="1"/>
  <c r="X30" i="34"/>
  <c r="V29" i="34"/>
  <c r="AD29" i="34" s="1"/>
  <c r="AD28" i="34"/>
  <c r="V27" i="34"/>
  <c r="AD27" i="34" s="1"/>
  <c r="AD26" i="34"/>
  <c r="X23" i="34"/>
  <c r="AD23" i="34"/>
  <c r="V21" i="34"/>
  <c r="AD21" i="34" s="1"/>
  <c r="AD20" i="34"/>
  <c r="X19" i="34"/>
  <c r="AD19" i="34"/>
  <c r="V17" i="34"/>
  <c r="AD17" i="34" s="1"/>
  <c r="V14" i="34"/>
  <c r="AD14" i="34" s="1"/>
  <c r="X53" i="34"/>
  <c r="AD53" i="34" s="1"/>
  <c r="X50" i="34"/>
  <c r="AD50" i="34" s="1"/>
  <c r="V45" i="34"/>
  <c r="AD45" i="34" s="1"/>
  <c r="V48" i="34"/>
  <c r="AD48" i="34" s="1"/>
  <c r="X42" i="34"/>
  <c r="AD42" i="34" s="1"/>
  <c r="V47" i="34"/>
  <c r="AD47" i="34" s="1"/>
  <c r="V41" i="34"/>
  <c r="V40" i="34"/>
  <c r="AD40" i="34" s="1"/>
  <c r="G60" i="15"/>
  <c r="X38" i="34"/>
  <c r="AD38" i="34" s="1"/>
  <c r="V37" i="34"/>
  <c r="AD37" i="34" s="1"/>
  <c r="V33" i="34"/>
  <c r="V32" i="34"/>
  <c r="V25" i="34"/>
  <c r="AD25" i="34" s="1"/>
  <c r="V18" i="34"/>
  <c r="AD18" i="34" s="1"/>
  <c r="V16" i="34"/>
  <c r="AD16" i="34" s="1"/>
  <c r="X15" i="34"/>
  <c r="AD15" i="34" s="1"/>
  <c r="T34" i="18"/>
  <c r="AD12" i="34"/>
  <c r="T49" i="18"/>
  <c r="X34" i="18"/>
  <c r="C24" i="36"/>
  <c r="G57" i="15"/>
  <c r="I57" i="15" s="1"/>
  <c r="J57" i="15" s="1"/>
  <c r="G61" i="15"/>
  <c r="I61" i="15" s="1"/>
  <c r="J61" i="15" s="1"/>
  <c r="D24" i="36"/>
  <c r="C74" i="13"/>
  <c r="C76" i="13" s="1"/>
  <c r="R19" i="18" s="1"/>
  <c r="H74" i="13"/>
  <c r="H76" i="13" s="1"/>
  <c r="H77" i="13" s="1"/>
  <c r="D57" i="12" s="1"/>
  <c r="C60" i="12" s="1"/>
  <c r="C57" i="15" s="1"/>
  <c r="F33" i="35"/>
  <c r="C35" i="33" s="1"/>
  <c r="G38" i="35"/>
  <c r="F36" i="35"/>
  <c r="G34" i="35"/>
  <c r="G32" i="35"/>
  <c r="G28" i="35"/>
  <c r="C37" i="33"/>
  <c r="G27" i="35"/>
  <c r="AD52" i="35"/>
  <c r="X49" i="35"/>
  <c r="X45" i="35"/>
  <c r="V42" i="35"/>
  <c r="AD42" i="35" s="1"/>
  <c r="X37" i="35"/>
  <c r="AD35" i="35"/>
  <c r="V33" i="35"/>
  <c r="AD33" i="35" s="1"/>
  <c r="AD29" i="35"/>
  <c r="V27" i="35"/>
  <c r="AD27" i="35" s="1"/>
  <c r="V12" i="35"/>
  <c r="X47" i="35"/>
  <c r="AD47" i="35" s="1"/>
  <c r="V46" i="35"/>
  <c r="AD46" i="35" s="1"/>
  <c r="AD49" i="35"/>
  <c r="V44" i="35"/>
  <c r="AD44" i="35" s="1"/>
  <c r="X43" i="35"/>
  <c r="AD43" i="35" s="1"/>
  <c r="AD39" i="35"/>
  <c r="AD37" i="35"/>
  <c r="V36" i="35"/>
  <c r="AD32" i="35"/>
  <c r="AD30" i="35"/>
  <c r="AD26" i="35"/>
  <c r="X26" i="35"/>
  <c r="V25" i="35"/>
  <c r="AD25" i="35" s="1"/>
  <c r="V20" i="35"/>
  <c r="AD20" i="35" s="1"/>
  <c r="X18" i="35"/>
  <c r="AD18" i="35" s="1"/>
  <c r="V17" i="35"/>
  <c r="AD17" i="35" s="1"/>
  <c r="V16" i="35"/>
  <c r="AD16" i="35" s="1"/>
  <c r="AD12" i="35"/>
  <c r="V11" i="35"/>
  <c r="AD11" i="35" s="1"/>
  <c r="X9" i="35"/>
  <c r="AD9" i="35" s="1"/>
  <c r="X53" i="35"/>
  <c r="AD53" i="35" s="1"/>
  <c r="V51" i="35"/>
  <c r="AD51" i="35" s="1"/>
  <c r="V50" i="35"/>
  <c r="AD50" i="35" s="1"/>
  <c r="AD45" i="35"/>
  <c r="X48" i="35"/>
  <c r="X41" i="35"/>
  <c r="AD41" i="35" s="1"/>
  <c r="V40" i="35"/>
  <c r="AD40" i="35" s="1"/>
  <c r="V38" i="35"/>
  <c r="AD38" i="35" s="1"/>
  <c r="X34" i="35"/>
  <c r="AD34" i="35" s="1"/>
  <c r="X31" i="35"/>
  <c r="AD31" i="35" s="1"/>
  <c r="V24" i="35"/>
  <c r="AD24" i="35" s="1"/>
  <c r="V23" i="35"/>
  <c r="AD23" i="35" s="1"/>
  <c r="V22" i="35"/>
  <c r="AD22" i="35" s="1"/>
  <c r="V21" i="35"/>
  <c r="AD21" i="35" s="1"/>
  <c r="V19" i="35"/>
  <c r="AD19" i="35" s="1"/>
  <c r="X15" i="35"/>
  <c r="AD15" i="35" s="1"/>
  <c r="X14" i="35"/>
  <c r="AD14" i="35" s="1"/>
  <c r="V13" i="35"/>
  <c r="AD13" i="35" s="1"/>
  <c r="X32" i="18"/>
  <c r="X47" i="18"/>
  <c r="V10" i="35"/>
  <c r="AD10" i="35" s="1"/>
  <c r="D59" i="13"/>
  <c r="D61" i="13" s="1"/>
  <c r="S18" i="18" s="1"/>
  <c r="K59" i="13"/>
  <c r="K61" i="13" s="1"/>
  <c r="X18" i="18" s="1"/>
  <c r="G19" i="31"/>
  <c r="M19" i="31" s="1"/>
  <c r="G17" i="31"/>
  <c r="M17" i="31" s="1"/>
  <c r="O35" i="15"/>
  <c r="G13" i="31"/>
  <c r="M13" i="31" s="1"/>
  <c r="F16" i="31"/>
  <c r="M16" i="31" s="1"/>
  <c r="G15" i="31"/>
  <c r="M15" i="31" s="1"/>
  <c r="C31" i="32"/>
  <c r="G31" i="32" s="1"/>
  <c r="D40" i="13" s="1"/>
  <c r="X9" i="31"/>
  <c r="X20" i="31"/>
  <c r="AD40" i="31"/>
  <c r="AD24" i="31"/>
  <c r="AD52" i="31"/>
  <c r="V49" i="31"/>
  <c r="V41" i="31"/>
  <c r="AD41" i="31" s="1"/>
  <c r="V46" i="31"/>
  <c r="AD46" i="31" s="1"/>
  <c r="V38" i="31"/>
  <c r="AD38" i="31" s="1"/>
  <c r="AD36" i="31"/>
  <c r="V33" i="31"/>
  <c r="AD33" i="31" s="1"/>
  <c r="V30" i="31"/>
  <c r="AD30" i="31" s="1"/>
  <c r="V25" i="31"/>
  <c r="V22" i="31"/>
  <c r="AD22" i="31" s="1"/>
  <c r="AD20" i="31"/>
  <c r="X17" i="31"/>
  <c r="V14" i="31"/>
  <c r="X12" i="31"/>
  <c r="D26" i="32" s="1"/>
  <c r="H26" i="32" s="1"/>
  <c r="AD11" i="31"/>
  <c r="G29" i="35"/>
  <c r="G37" i="35"/>
  <c r="G35" i="35"/>
  <c r="T32" i="18"/>
  <c r="T47" i="18"/>
  <c r="C59" i="13"/>
  <c r="C61" i="13" s="1"/>
  <c r="R18" i="18" s="1"/>
  <c r="K49" i="15"/>
  <c r="H59" i="13"/>
  <c r="H61" i="13" s="1"/>
  <c r="H62" i="13" s="1"/>
  <c r="D44" i="12" s="1"/>
  <c r="C47" i="12" s="1"/>
  <c r="D47" i="12" s="1"/>
  <c r="J59" i="13"/>
  <c r="J61" i="13" s="1"/>
  <c r="W18" i="18" s="1"/>
  <c r="I59" i="13"/>
  <c r="I61" i="13" s="1"/>
  <c r="V18" i="18" s="1"/>
  <c r="E59" i="13"/>
  <c r="E61" i="13" s="1"/>
  <c r="T18" i="18" s="1"/>
  <c r="M14" i="35"/>
  <c r="M18" i="35"/>
  <c r="C47" i="15"/>
  <c r="E47" i="15" s="1"/>
  <c r="F47" i="15" s="1"/>
  <c r="F49" i="12"/>
  <c r="F12" i="35"/>
  <c r="M12" i="35" s="1"/>
  <c r="F16" i="35"/>
  <c r="M16" i="35" s="1"/>
  <c r="F48" i="12"/>
  <c r="G45" i="15"/>
  <c r="I45" i="15" s="1"/>
  <c r="J45" i="15" s="1"/>
  <c r="B59" i="13"/>
  <c r="B61" i="13" s="1"/>
  <c r="AD47" i="31"/>
  <c r="AD39" i="31"/>
  <c r="AD31" i="31"/>
  <c r="AD23" i="31"/>
  <c r="V53" i="31"/>
  <c r="AD53" i="31" s="1"/>
  <c r="V50" i="31"/>
  <c r="AD50" i="31" s="1"/>
  <c r="V45" i="31"/>
  <c r="AD45" i="31" s="1"/>
  <c r="V42" i="31"/>
  <c r="AD42" i="31" s="1"/>
  <c r="V37" i="31"/>
  <c r="AD37" i="31" s="1"/>
  <c r="V34" i="31"/>
  <c r="AD34" i="31" s="1"/>
  <c r="V29" i="31"/>
  <c r="AD29" i="31" s="1"/>
  <c r="V26" i="31"/>
  <c r="AD26" i="31" s="1"/>
  <c r="V21" i="31"/>
  <c r="AD21" i="31" s="1"/>
  <c r="V18" i="31"/>
  <c r="X13" i="31"/>
  <c r="V10" i="31"/>
  <c r="AD10" i="31" s="1"/>
  <c r="AD25" i="31"/>
  <c r="AD15" i="31"/>
  <c r="AD49" i="31"/>
  <c r="AD51" i="31"/>
  <c r="AD43" i="31"/>
  <c r="AD35" i="31"/>
  <c r="AD27" i="31"/>
  <c r="AD19" i="31"/>
  <c r="AD18" i="31"/>
  <c r="O34" i="15"/>
  <c r="Q34" i="15" s="1"/>
  <c r="R34" i="15" s="1"/>
  <c r="V17" i="31"/>
  <c r="V13" i="31"/>
  <c r="V9" i="31"/>
  <c r="G53" i="31"/>
  <c r="F47" i="31"/>
  <c r="C41" i="32" s="1"/>
  <c r="G41" i="32" s="1"/>
  <c r="B42" i="13" s="1"/>
  <c r="G54" i="31"/>
  <c r="G50" i="31"/>
  <c r="D41" i="32" s="1"/>
  <c r="H41" i="32" s="1"/>
  <c r="H42" i="13" s="1"/>
  <c r="F28" i="31"/>
  <c r="G38" i="31"/>
  <c r="G34" i="31"/>
  <c r="F40" i="31"/>
  <c r="F36" i="31"/>
  <c r="F32" i="31"/>
  <c r="J37" i="12"/>
  <c r="G27" i="31"/>
  <c r="G39" i="31"/>
  <c r="G35" i="31"/>
  <c r="G31" i="31"/>
  <c r="F37" i="12"/>
  <c r="G34" i="15"/>
  <c r="I34" i="15" s="1"/>
  <c r="J34" i="15" s="1"/>
  <c r="G14" i="31"/>
  <c r="D31" i="32" s="1"/>
  <c r="H31" i="32" s="1"/>
  <c r="J40" i="13" s="1"/>
  <c r="G18" i="31"/>
  <c r="M18" i="31" s="1"/>
  <c r="M12" i="31"/>
  <c r="M10" i="31"/>
  <c r="M20" i="31"/>
  <c r="F36" i="12"/>
  <c r="C60" i="15"/>
  <c r="H20" i="30"/>
  <c r="I23" i="13" s="1"/>
  <c r="E21" i="12" s="1"/>
  <c r="G19" i="30"/>
  <c r="AD50" i="4"/>
  <c r="J22" i="12"/>
  <c r="S8" i="16"/>
  <c r="O24" i="15"/>
  <c r="AD29" i="4"/>
  <c r="AD22" i="4"/>
  <c r="C23" i="30"/>
  <c r="G23" i="30" s="1"/>
  <c r="B24" i="13" s="1"/>
  <c r="D23" i="30"/>
  <c r="H23" i="30" s="1"/>
  <c r="H24" i="13" s="1"/>
  <c r="J29" i="13"/>
  <c r="J31" i="13" s="1"/>
  <c r="W16" i="18" s="1"/>
  <c r="K22" i="15"/>
  <c r="M22" i="15" s="1"/>
  <c r="N22" i="15" s="1"/>
  <c r="D29" i="13"/>
  <c r="D31" i="13" s="1"/>
  <c r="S16" i="18" s="1"/>
  <c r="X28" i="18"/>
  <c r="O23" i="15"/>
  <c r="Q23" i="15" s="1"/>
  <c r="R23" i="15" s="1"/>
  <c r="E35" i="1"/>
  <c r="T37" i="15"/>
  <c r="T35" i="15"/>
  <c r="T25" i="15"/>
  <c r="D12" i="12"/>
  <c r="E13" i="12" s="1"/>
  <c r="C58" i="15"/>
  <c r="E58" i="15" s="1"/>
  <c r="F58" i="15" s="1"/>
  <c r="H61" i="12"/>
  <c r="H65" i="12" s="1"/>
  <c r="H49" i="12"/>
  <c r="K25" i="15"/>
  <c r="M25" i="15" s="1"/>
  <c r="N25" i="15" s="1"/>
  <c r="J77" i="13"/>
  <c r="H57" i="12" s="1"/>
  <c r="D47" i="13"/>
  <c r="G31" i="12" s="1"/>
  <c r="K48" i="15"/>
  <c r="K61" i="15"/>
  <c r="M61" i="15" s="1"/>
  <c r="N61" i="15" s="1"/>
  <c r="H24" i="12"/>
  <c r="J32" i="13"/>
  <c r="J62" i="13"/>
  <c r="H44" i="12" s="1"/>
  <c r="D32" i="13"/>
  <c r="G18" i="12" s="1"/>
  <c r="R32" i="18"/>
  <c r="B32" i="13"/>
  <c r="C18" i="12" s="1"/>
  <c r="B77" i="13"/>
  <c r="C57" i="12" s="1"/>
  <c r="C59" i="12" s="1"/>
  <c r="B32" i="20"/>
  <c r="G56" i="15"/>
  <c r="I56" i="15" s="1"/>
  <c r="J56" i="15" s="1"/>
  <c r="F61" i="12"/>
  <c r="G58" i="15"/>
  <c r="I58" i="15" s="1"/>
  <c r="J58" i="15" s="1"/>
  <c r="C59" i="15"/>
  <c r="E59" i="15" s="1"/>
  <c r="F59" i="15" s="1"/>
  <c r="H47" i="13"/>
  <c r="D31" i="12" s="1"/>
  <c r="H32" i="13"/>
  <c r="D18" i="12" s="1"/>
  <c r="C21" i="12" s="1"/>
  <c r="R12" i="16"/>
  <c r="R13" i="16" s="1"/>
  <c r="Q13" i="16"/>
  <c r="S27" i="18"/>
  <c r="W27" i="18"/>
  <c r="S33" i="18"/>
  <c r="W33" i="18"/>
  <c r="S31" i="18"/>
  <c r="W48" i="18"/>
  <c r="W31" i="18"/>
  <c r="W42" i="18"/>
  <c r="S42" i="18"/>
  <c r="R44" i="18"/>
  <c r="V33" i="18"/>
  <c r="Q31" i="18"/>
  <c r="V27" i="18"/>
  <c r="U33" i="18"/>
  <c r="R29" i="18"/>
  <c r="Q33" i="18"/>
  <c r="R27" i="18"/>
  <c r="V29" i="18"/>
  <c r="V31" i="18"/>
  <c r="R42" i="18"/>
  <c r="V42" i="18"/>
  <c r="R48" i="18"/>
  <c r="V44" i="18"/>
  <c r="V48" i="18"/>
  <c r="Q29" i="18"/>
  <c r="R33" i="18"/>
  <c r="Q4" i="16"/>
  <c r="Q6" i="16"/>
  <c r="Q8" i="16"/>
  <c r="M48" i="16"/>
  <c r="M44" i="16"/>
  <c r="M45" i="16"/>
  <c r="Q5" i="16"/>
  <c r="M47" i="16"/>
  <c r="Q7" i="16"/>
  <c r="M46" i="16"/>
  <c r="AD17" i="31" l="1"/>
  <c r="C29" i="32"/>
  <c r="G29" i="32" s="1"/>
  <c r="B40" i="13" s="1"/>
  <c r="C35" i="32"/>
  <c r="G35" i="32" s="1"/>
  <c r="B41" i="13" s="1"/>
  <c r="AD14" i="31"/>
  <c r="M11" i="31"/>
  <c r="AD32" i="34"/>
  <c r="D41" i="36"/>
  <c r="C35" i="36"/>
  <c r="D35" i="30"/>
  <c r="H35" i="30" s="1"/>
  <c r="H26" i="13" s="1"/>
  <c r="AD16" i="4"/>
  <c r="AD46" i="4"/>
  <c r="I37" i="15"/>
  <c r="J37" i="15" s="1"/>
  <c r="D35" i="36"/>
  <c r="C35" i="30"/>
  <c r="G35" i="30" s="1"/>
  <c r="B26" i="13" s="1"/>
  <c r="M13" i="35"/>
  <c r="AD30" i="34"/>
  <c r="M15" i="35"/>
  <c r="AD36" i="35"/>
  <c r="C41" i="30"/>
  <c r="G41" i="30" s="1"/>
  <c r="B27" i="13" s="1"/>
  <c r="I44" i="15"/>
  <c r="J44" i="15" s="1"/>
  <c r="AD30" i="4"/>
  <c r="T23" i="15"/>
  <c r="G13" i="12"/>
  <c r="T28" i="18"/>
  <c r="F34" i="12"/>
  <c r="F38" i="12"/>
  <c r="Q35" i="15"/>
  <c r="R35" i="15" s="1"/>
  <c r="T34" i="15"/>
  <c r="V24" i="15" s="1"/>
  <c r="T47" i="15"/>
  <c r="J59" i="15"/>
  <c r="C61" i="15"/>
  <c r="E61" i="15" s="1"/>
  <c r="F61" i="15" s="1"/>
  <c r="K46" i="15"/>
  <c r="M46" i="15" s="1"/>
  <c r="N46" i="15" s="1"/>
  <c r="S46" i="15" s="1"/>
  <c r="E9" i="15" s="1"/>
  <c r="H26" i="12"/>
  <c r="H52" i="12"/>
  <c r="T22" i="15"/>
  <c r="X43" i="18"/>
  <c r="T43" i="18"/>
  <c r="O25" i="15"/>
  <c r="Q25" i="15" s="1"/>
  <c r="R25" i="15" s="1"/>
  <c r="K23" i="15"/>
  <c r="M23" i="15" s="1"/>
  <c r="N23" i="15" s="1"/>
  <c r="J26" i="12"/>
  <c r="D50" i="12"/>
  <c r="M49" i="15"/>
  <c r="N49" i="15" s="1"/>
  <c r="F62" i="12"/>
  <c r="F65" i="12" s="1"/>
  <c r="T49" i="15"/>
  <c r="V30" i="15" s="1"/>
  <c r="D51" i="12"/>
  <c r="F46" i="12"/>
  <c r="F51" i="12"/>
  <c r="C46" i="15"/>
  <c r="E46" i="15" s="1"/>
  <c r="F46" i="15" s="1"/>
  <c r="F50" i="12"/>
  <c r="F33" i="12"/>
  <c r="G32" i="15"/>
  <c r="I32" i="15" s="1"/>
  <c r="J32" i="15" s="1"/>
  <c r="I64" i="12"/>
  <c r="I63" i="12"/>
  <c r="I62" i="12"/>
  <c r="I61" i="12"/>
  <c r="R54" i="15"/>
  <c r="T61" i="15" s="1"/>
  <c r="O37" i="15"/>
  <c r="Q37" i="15" s="1"/>
  <c r="R37" i="15" s="1"/>
  <c r="J38" i="12"/>
  <c r="J39" i="12" s="1"/>
  <c r="D33" i="15"/>
  <c r="D20" i="15"/>
  <c r="T20" i="15" s="1"/>
  <c r="V20" i="15" s="1"/>
  <c r="D56" i="15"/>
  <c r="D45" i="15"/>
  <c r="D32" i="15"/>
  <c r="T32" i="15" s="1"/>
  <c r="D57" i="15"/>
  <c r="D21" i="15"/>
  <c r="D44" i="15"/>
  <c r="T44" i="15" s="1"/>
  <c r="D35" i="32"/>
  <c r="H35" i="32" s="1"/>
  <c r="H41" i="13" s="1"/>
  <c r="AD13" i="31"/>
  <c r="D23" i="36"/>
  <c r="M19" i="35"/>
  <c r="AD13" i="34"/>
  <c r="AD12" i="31"/>
  <c r="D35" i="33"/>
  <c r="AD48" i="35"/>
  <c r="AD33" i="34"/>
  <c r="AD39" i="34"/>
  <c r="D41" i="30"/>
  <c r="H41" i="30" s="1"/>
  <c r="H27" i="13" s="1"/>
  <c r="H48" i="15"/>
  <c r="H50" i="15" s="1"/>
  <c r="P24" i="15"/>
  <c r="P26" i="15" s="1"/>
  <c r="D36" i="15"/>
  <c r="D24" i="15"/>
  <c r="P36" i="15"/>
  <c r="P38" i="15" s="1"/>
  <c r="P48" i="15"/>
  <c r="P50" i="15" s="1"/>
  <c r="L48" i="15"/>
  <c r="M48" i="15" s="1"/>
  <c r="N48" i="15" s="1"/>
  <c r="L24" i="15"/>
  <c r="L26" i="15" s="1"/>
  <c r="H60" i="15"/>
  <c r="I60" i="15" s="1"/>
  <c r="J60" i="15" s="1"/>
  <c r="J62" i="15" s="1"/>
  <c r="H24" i="15"/>
  <c r="H26" i="15" s="1"/>
  <c r="H36" i="15"/>
  <c r="H38" i="15" s="1"/>
  <c r="L60" i="15"/>
  <c r="M60" i="15" s="1"/>
  <c r="N60" i="15" s="1"/>
  <c r="D60" i="15"/>
  <c r="E60" i="15" s="1"/>
  <c r="F60" i="15" s="1"/>
  <c r="P60" i="15"/>
  <c r="P62" i="15" s="1"/>
  <c r="D48" i="15"/>
  <c r="L36" i="15"/>
  <c r="L38" i="15" s="1"/>
  <c r="T58" i="15"/>
  <c r="T56" i="15"/>
  <c r="R22" i="15"/>
  <c r="Q36" i="15"/>
  <c r="R36" i="15" s="1"/>
  <c r="R38" i="15" s="1"/>
  <c r="E57" i="15"/>
  <c r="F57" i="15" s="1"/>
  <c r="S57" i="15" s="1"/>
  <c r="F8" i="15" s="1"/>
  <c r="D29" i="33"/>
  <c r="C23" i="36"/>
  <c r="P44" i="16" s="1"/>
  <c r="Q44" i="16" s="1"/>
  <c r="AD41" i="34"/>
  <c r="C41" i="33"/>
  <c r="AD20" i="4"/>
  <c r="C29" i="36"/>
  <c r="E49" i="15"/>
  <c r="F49" i="15" s="1"/>
  <c r="L62" i="15"/>
  <c r="M59" i="15"/>
  <c r="N59" i="15" s="1"/>
  <c r="I48" i="15"/>
  <c r="J48" i="15" s="1"/>
  <c r="I49" i="12"/>
  <c r="I50" i="12"/>
  <c r="I51" i="12"/>
  <c r="J51" i="12" s="1"/>
  <c r="I48" i="12"/>
  <c r="J18" i="12"/>
  <c r="J31" i="12"/>
  <c r="D29" i="30"/>
  <c r="H29" i="30" s="1"/>
  <c r="H25" i="13" s="1"/>
  <c r="H29" i="13" s="1"/>
  <c r="H31" i="13" s="1"/>
  <c r="U16" i="18" s="1"/>
  <c r="D30" i="30"/>
  <c r="H30" i="30" s="1"/>
  <c r="I25" i="13" s="1"/>
  <c r="I29" i="13" s="1"/>
  <c r="I31" i="13" s="1"/>
  <c r="V16" i="18" s="1"/>
  <c r="M20" i="4"/>
  <c r="D60" i="12"/>
  <c r="K60" i="12" s="1"/>
  <c r="R17" i="12" s="1"/>
  <c r="U19" i="18"/>
  <c r="D37" i="33"/>
  <c r="C23" i="33"/>
  <c r="D26" i="33"/>
  <c r="D23" i="33"/>
  <c r="C26" i="33"/>
  <c r="C45" i="15"/>
  <c r="E45" i="15" s="1"/>
  <c r="F45" i="15" s="1"/>
  <c r="S45" i="15" s="1"/>
  <c r="E8" i="15" s="1"/>
  <c r="D29" i="32"/>
  <c r="H29" i="32" s="1"/>
  <c r="H40" i="13" s="1"/>
  <c r="M14" i="31"/>
  <c r="D23" i="32"/>
  <c r="H23" i="32" s="1"/>
  <c r="H39" i="13" s="1"/>
  <c r="H44" i="13" s="1"/>
  <c r="H46" i="13" s="1"/>
  <c r="U17" i="18" s="1"/>
  <c r="C26" i="32"/>
  <c r="G26" i="32" s="1"/>
  <c r="E39" i="13" s="1"/>
  <c r="E44" i="13" s="1"/>
  <c r="E46" i="13" s="1"/>
  <c r="T17" i="18" s="1"/>
  <c r="K39" i="13"/>
  <c r="K44" i="13" s="1"/>
  <c r="K46" i="13" s="1"/>
  <c r="X17" i="18" s="1"/>
  <c r="X30" i="18"/>
  <c r="X45" i="18"/>
  <c r="D25" i="32"/>
  <c r="H25" i="32" s="1"/>
  <c r="C24" i="32"/>
  <c r="G24" i="32" s="1"/>
  <c r="C39" i="13" s="1"/>
  <c r="C44" i="13" s="1"/>
  <c r="C46" i="13" s="1"/>
  <c r="R17" i="18" s="1"/>
  <c r="C25" i="32"/>
  <c r="G25" i="32" s="1"/>
  <c r="D24" i="32"/>
  <c r="H24" i="32" s="1"/>
  <c r="I39" i="13" s="1"/>
  <c r="I44" i="13" s="1"/>
  <c r="I46" i="13" s="1"/>
  <c r="V17" i="18" s="1"/>
  <c r="U18" i="18"/>
  <c r="C29" i="33"/>
  <c r="B62" i="13"/>
  <c r="C44" i="12" s="1"/>
  <c r="C46" i="12" s="1"/>
  <c r="Q18" i="18"/>
  <c r="AD9" i="31"/>
  <c r="C23" i="32"/>
  <c r="F39" i="12"/>
  <c r="G21" i="15"/>
  <c r="I21" i="15" s="1"/>
  <c r="J21" i="15" s="1"/>
  <c r="F21" i="12"/>
  <c r="G20" i="30"/>
  <c r="C23" i="13" s="1"/>
  <c r="B23" i="13"/>
  <c r="B29" i="13" s="1"/>
  <c r="B31" i="13" s="1"/>
  <c r="Q16" i="18" s="1"/>
  <c r="P41" i="16"/>
  <c r="Q41" i="16" s="1"/>
  <c r="S43" i="18"/>
  <c r="W43" i="18"/>
  <c r="W32" i="18"/>
  <c r="W49" i="18"/>
  <c r="S32" i="18"/>
  <c r="W34" i="18"/>
  <c r="S34" i="18"/>
  <c r="W28" i="18"/>
  <c r="S28" i="18"/>
  <c r="H18" i="12"/>
  <c r="H31" i="12"/>
  <c r="R34" i="18"/>
  <c r="V49" i="18"/>
  <c r="R49" i="18"/>
  <c r="V43" i="18"/>
  <c r="V32" i="18"/>
  <c r="Q34" i="18"/>
  <c r="U34" i="18"/>
  <c r="V28" i="18"/>
  <c r="Q32" i="18"/>
  <c r="V34" i="18"/>
  <c r="C34" i="12"/>
  <c r="C38" i="12"/>
  <c r="C37" i="12"/>
  <c r="C56" i="15"/>
  <c r="E56" i="15" s="1"/>
  <c r="F56" i="15" s="1"/>
  <c r="D59" i="12"/>
  <c r="C36" i="12"/>
  <c r="C35" i="12"/>
  <c r="D21" i="12"/>
  <c r="C21" i="15"/>
  <c r="E21" i="15" s="1"/>
  <c r="F21" i="15" s="1"/>
  <c r="C32" i="15"/>
  <c r="D33" i="12"/>
  <c r="K47" i="12"/>
  <c r="Q17" i="12" s="1"/>
  <c r="C24" i="12"/>
  <c r="C25" i="12"/>
  <c r="C22" i="12"/>
  <c r="E23" i="12"/>
  <c r="E24" i="12"/>
  <c r="E25" i="12"/>
  <c r="E22" i="12"/>
  <c r="C23" i="12"/>
  <c r="Q14" i="16"/>
  <c r="W44" i="18"/>
  <c r="S46" i="18"/>
  <c r="S48" i="18"/>
  <c r="S44" i="18"/>
  <c r="W46" i="18"/>
  <c r="U31" i="18"/>
  <c r="Q27" i="18"/>
  <c r="U27" i="18"/>
  <c r="R46" i="18"/>
  <c r="V46" i="18"/>
  <c r="U29" i="18"/>
  <c r="P4" i="16"/>
  <c r="P7" i="16"/>
  <c r="L48" i="16"/>
  <c r="L45" i="16"/>
  <c r="L47" i="16"/>
  <c r="L46" i="16"/>
  <c r="L44" i="16"/>
  <c r="P8" i="16"/>
  <c r="P5" i="16"/>
  <c r="P6" i="16"/>
  <c r="J38" i="15" l="1"/>
  <c r="E32" i="15"/>
  <c r="F32" i="15" s="1"/>
  <c r="J50" i="15"/>
  <c r="I36" i="15"/>
  <c r="J36" i="15" s="1"/>
  <c r="T59" i="15"/>
  <c r="V26" i="15" s="1"/>
  <c r="K51" i="12"/>
  <c r="Q21" i="12" s="1"/>
  <c r="L50" i="15"/>
  <c r="Q24" i="15"/>
  <c r="R24" i="15" s="1"/>
  <c r="R26" i="15" s="1"/>
  <c r="R28" i="18"/>
  <c r="N62" i="15"/>
  <c r="F52" i="12"/>
  <c r="N50" i="15"/>
  <c r="F62" i="15"/>
  <c r="T60" i="15"/>
  <c r="H62" i="15"/>
  <c r="D50" i="15"/>
  <c r="T45" i="15"/>
  <c r="M24" i="15"/>
  <c r="N24" i="15" s="1"/>
  <c r="N26" i="15" s="1"/>
  <c r="J63" i="12"/>
  <c r="K63" i="12" s="1"/>
  <c r="R20" i="12" s="1"/>
  <c r="O60" i="15"/>
  <c r="Q60" i="15" s="1"/>
  <c r="R60" i="15" s="1"/>
  <c r="S60" i="15" s="1"/>
  <c r="F11" i="15" s="1"/>
  <c r="O49" i="15"/>
  <c r="Q49" i="15" s="1"/>
  <c r="R49" i="15" s="1"/>
  <c r="S49" i="15" s="1"/>
  <c r="E12" i="15" s="1"/>
  <c r="J50" i="12"/>
  <c r="K50" i="12" s="1"/>
  <c r="Q20" i="12" s="1"/>
  <c r="T24" i="15"/>
  <c r="D26" i="15"/>
  <c r="T21" i="15"/>
  <c r="O61" i="15"/>
  <c r="Q61" i="15" s="1"/>
  <c r="R61" i="15" s="1"/>
  <c r="S61" i="15" s="1"/>
  <c r="F12" i="15" s="1"/>
  <c r="J64" i="12"/>
  <c r="K64" i="12" s="1"/>
  <c r="R21" i="12" s="1"/>
  <c r="O48" i="15"/>
  <c r="Q48" i="15" s="1"/>
  <c r="R48" i="15" s="1"/>
  <c r="J49" i="12"/>
  <c r="K49" i="12" s="1"/>
  <c r="Q19" i="12" s="1"/>
  <c r="E48" i="15"/>
  <c r="F48" i="15" s="1"/>
  <c r="T48" i="15"/>
  <c r="T36" i="15"/>
  <c r="D62" i="15"/>
  <c r="T57" i="15"/>
  <c r="O58" i="15"/>
  <c r="Q58" i="15" s="1"/>
  <c r="R58" i="15" s="1"/>
  <c r="S58" i="15" s="1"/>
  <c r="F9" i="15" s="1"/>
  <c r="J61" i="12"/>
  <c r="J48" i="12"/>
  <c r="O47" i="15"/>
  <c r="Q47" i="15" s="1"/>
  <c r="R47" i="15" s="1"/>
  <c r="S47" i="15" s="1"/>
  <c r="E10" i="15" s="1"/>
  <c r="D38" i="15"/>
  <c r="T33" i="15"/>
  <c r="T38" i="15" s="1"/>
  <c r="O59" i="15"/>
  <c r="Q59" i="15" s="1"/>
  <c r="R59" i="15" s="1"/>
  <c r="S59" i="15" s="1"/>
  <c r="F10" i="15" s="1"/>
  <c r="J62" i="12"/>
  <c r="K62" i="12" s="1"/>
  <c r="R19" i="12" s="1"/>
  <c r="K21" i="12"/>
  <c r="O17" i="12" s="1"/>
  <c r="S21" i="15"/>
  <c r="C8" i="15" s="1"/>
  <c r="P43" i="16"/>
  <c r="Q43" i="16" s="1"/>
  <c r="T40" i="18"/>
  <c r="T56" i="18" s="1"/>
  <c r="T45" i="18"/>
  <c r="T51" i="18" s="1"/>
  <c r="T57" i="18" s="1"/>
  <c r="R30" i="18"/>
  <c r="T30" i="18"/>
  <c r="T36" i="18" s="1"/>
  <c r="T55" i="18" s="1"/>
  <c r="R45" i="18"/>
  <c r="J39" i="13"/>
  <c r="J44" i="13" s="1"/>
  <c r="J46" i="13" s="1"/>
  <c r="W17" i="18" s="1"/>
  <c r="W30" i="18"/>
  <c r="D39" i="13"/>
  <c r="D44" i="13" s="1"/>
  <c r="D46" i="13" s="1"/>
  <c r="S17" i="18" s="1"/>
  <c r="S30" i="18"/>
  <c r="V30" i="18"/>
  <c r="V45" i="18"/>
  <c r="D46" i="12"/>
  <c r="C44" i="15"/>
  <c r="E44" i="15" s="1"/>
  <c r="F44" i="15" s="1"/>
  <c r="G23" i="32"/>
  <c r="P42" i="16"/>
  <c r="Q42" i="16" s="1"/>
  <c r="C20" i="12"/>
  <c r="C20" i="15" s="1"/>
  <c r="E20" i="15" s="1"/>
  <c r="F20" i="15" s="1"/>
  <c r="R43" i="18"/>
  <c r="E20" i="12"/>
  <c r="C29" i="13"/>
  <c r="C31" i="13" s="1"/>
  <c r="R16" i="18" s="1"/>
  <c r="R40" i="18" s="1"/>
  <c r="R56" i="18" s="1"/>
  <c r="Z34" i="18"/>
  <c r="S56" i="15"/>
  <c r="W47" i="18"/>
  <c r="S45" i="18"/>
  <c r="S49" i="18"/>
  <c r="S47" i="18"/>
  <c r="W45" i="18"/>
  <c r="G38" i="12"/>
  <c r="G35" i="12"/>
  <c r="G37" i="12"/>
  <c r="G36" i="12"/>
  <c r="U30" i="18"/>
  <c r="V47" i="18"/>
  <c r="R47" i="18"/>
  <c r="U28" i="18"/>
  <c r="Q28" i="18"/>
  <c r="U32" i="18"/>
  <c r="Z32" i="18" s="1"/>
  <c r="C23" i="15"/>
  <c r="E23" i="15" s="1"/>
  <c r="F23" i="15" s="1"/>
  <c r="D23" i="12"/>
  <c r="D24" i="12"/>
  <c r="C24" i="15"/>
  <c r="E24" i="15" s="1"/>
  <c r="F24" i="15" s="1"/>
  <c r="S32" i="15"/>
  <c r="C36" i="15"/>
  <c r="E36" i="15" s="1"/>
  <c r="F36" i="15" s="1"/>
  <c r="D37" i="12"/>
  <c r="C35" i="15"/>
  <c r="E35" i="15" s="1"/>
  <c r="F35" i="15" s="1"/>
  <c r="D36" i="12"/>
  <c r="D38" i="12"/>
  <c r="C37" i="15"/>
  <c r="E37" i="15" s="1"/>
  <c r="F37" i="15" s="1"/>
  <c r="G23" i="15"/>
  <c r="I23" i="15" s="1"/>
  <c r="J23" i="15" s="1"/>
  <c r="F23" i="12"/>
  <c r="G25" i="15"/>
  <c r="I25" i="15" s="1"/>
  <c r="J25" i="15" s="1"/>
  <c r="F25" i="12"/>
  <c r="D65" i="12"/>
  <c r="K59" i="12"/>
  <c r="R16" i="12" s="1"/>
  <c r="D34" i="12"/>
  <c r="K34" i="12" s="1"/>
  <c r="P17" i="12" s="1"/>
  <c r="T17" i="12" s="1"/>
  <c r="C33" i="15"/>
  <c r="E33" i="15" s="1"/>
  <c r="F33" i="15" s="1"/>
  <c r="S33" i="15" s="1"/>
  <c r="D8" i="15" s="1"/>
  <c r="G22" i="15"/>
  <c r="I22" i="15" s="1"/>
  <c r="J22" i="15" s="1"/>
  <c r="F22" i="12"/>
  <c r="C22" i="15"/>
  <c r="E22" i="15" s="1"/>
  <c r="F22" i="15" s="1"/>
  <c r="D22" i="12"/>
  <c r="F24" i="12"/>
  <c r="G24" i="15"/>
  <c r="I24" i="15" s="1"/>
  <c r="J24" i="15" s="1"/>
  <c r="C25" i="15"/>
  <c r="E25" i="15" s="1"/>
  <c r="F25" i="15" s="1"/>
  <c r="D25" i="12"/>
  <c r="K25" i="12" s="1"/>
  <c r="O21" i="12" s="1"/>
  <c r="K33" i="12"/>
  <c r="P16" i="12" s="1"/>
  <c r="D35" i="12"/>
  <c r="C34" i="15"/>
  <c r="E34" i="15" s="1"/>
  <c r="F34" i="15" s="1"/>
  <c r="Q46" i="18"/>
  <c r="U48" i="18"/>
  <c r="U44" i="18"/>
  <c r="Q44" i="18"/>
  <c r="Q42" i="18"/>
  <c r="Q48" i="18"/>
  <c r="U42" i="18"/>
  <c r="U46" i="18"/>
  <c r="S62" i="15" l="1"/>
  <c r="T62" i="15"/>
  <c r="T50" i="15"/>
  <c r="S48" i="15"/>
  <c r="E11" i="15" s="1"/>
  <c r="K61" i="12"/>
  <c r="R18" i="12" s="1"/>
  <c r="J65" i="12"/>
  <c r="V28" i="15"/>
  <c r="K65" i="12"/>
  <c r="R22" i="12" s="1"/>
  <c r="K48" i="12"/>
  <c r="Q18" i="12" s="1"/>
  <c r="J52" i="12"/>
  <c r="V22" i="15"/>
  <c r="T26" i="15"/>
  <c r="D20" i="12"/>
  <c r="R36" i="18"/>
  <c r="R55" i="18" s="1"/>
  <c r="T58" i="18"/>
  <c r="S40" i="18"/>
  <c r="S56" i="18" s="1"/>
  <c r="S36" i="18"/>
  <c r="S55" i="18" s="1"/>
  <c r="S44" i="15"/>
  <c r="F50" i="15"/>
  <c r="K46" i="12"/>
  <c r="Q16" i="12" s="1"/>
  <c r="D52" i="12"/>
  <c r="K52" i="12" s="1"/>
  <c r="Q22" i="12" s="1"/>
  <c r="B39" i="13"/>
  <c r="B44" i="13" s="1"/>
  <c r="B46" i="13" s="1"/>
  <c r="Q17" i="18" s="1"/>
  <c r="Q40" i="18" s="1"/>
  <c r="Q56" i="18" s="1"/>
  <c r="Q30" i="18"/>
  <c r="Z30" i="18" s="1"/>
  <c r="F20" i="12"/>
  <c r="F26" i="12" s="1"/>
  <c r="G20" i="15"/>
  <c r="I20" i="15" s="1"/>
  <c r="J20" i="15" s="1"/>
  <c r="J26" i="15" s="1"/>
  <c r="F7" i="15"/>
  <c r="F13" i="15" s="1"/>
  <c r="R51" i="18"/>
  <c r="R57" i="18" s="1"/>
  <c r="S23" i="15"/>
  <c r="C10" i="15" s="1"/>
  <c r="S51" i="18"/>
  <c r="S57" i="18" s="1"/>
  <c r="H37" i="12"/>
  <c r="K37" i="12" s="1"/>
  <c r="P20" i="12" s="1"/>
  <c r="K36" i="15"/>
  <c r="M36" i="15" s="1"/>
  <c r="N36" i="15" s="1"/>
  <c r="S36" i="15" s="1"/>
  <c r="H35" i="12"/>
  <c r="K34" i="15"/>
  <c r="M34" i="15" s="1"/>
  <c r="N34" i="15" s="1"/>
  <c r="H38" i="12"/>
  <c r="K38" i="12" s="1"/>
  <c r="P21" i="12" s="1"/>
  <c r="T21" i="12" s="1"/>
  <c r="K37" i="15"/>
  <c r="M37" i="15" s="1"/>
  <c r="N37" i="15" s="1"/>
  <c r="S37" i="15" s="1"/>
  <c r="D12" i="15" s="1"/>
  <c r="K35" i="15"/>
  <c r="M35" i="15" s="1"/>
  <c r="N35" i="15" s="1"/>
  <c r="S35" i="15" s="1"/>
  <c r="H36" i="12"/>
  <c r="K36" i="12" s="1"/>
  <c r="P19" i="12" s="1"/>
  <c r="S24" i="15"/>
  <c r="C11" i="15" s="1"/>
  <c r="U47" i="18"/>
  <c r="U43" i="18"/>
  <c r="Q49" i="18"/>
  <c r="Q43" i="18"/>
  <c r="Q45" i="18"/>
  <c r="U45" i="18"/>
  <c r="U49" i="18"/>
  <c r="Q47" i="18"/>
  <c r="V23" i="15"/>
  <c r="K23" i="12"/>
  <c r="O19" i="12" s="1"/>
  <c r="D39" i="12"/>
  <c r="G8" i="15"/>
  <c r="K24" i="12"/>
  <c r="O20" i="12" s="1"/>
  <c r="S22" i="15"/>
  <c r="S25" i="15"/>
  <c r="D7" i="15"/>
  <c r="D26" i="12"/>
  <c r="K22" i="12"/>
  <c r="O18" i="12" s="1"/>
  <c r="F38" i="15"/>
  <c r="F26" i="15"/>
  <c r="Z28" i="18"/>
  <c r="S20" i="15" l="1"/>
  <c r="C7" i="15" s="1"/>
  <c r="K20" i="12"/>
  <c r="O16" i="12" s="1"/>
  <c r="T16" i="12" s="1"/>
  <c r="S58" i="18"/>
  <c r="R58" i="18"/>
  <c r="Q36" i="18"/>
  <c r="Q55" i="18" s="1"/>
  <c r="Z38" i="18"/>
  <c r="E7" i="15"/>
  <c r="E13" i="15" s="1"/>
  <c r="S50" i="15"/>
  <c r="K26" i="12"/>
  <c r="O22" i="12" s="1"/>
  <c r="T20" i="12"/>
  <c r="N38" i="15"/>
  <c r="H39" i="12"/>
  <c r="K39" i="12" s="1"/>
  <c r="P22" i="12" s="1"/>
  <c r="D10" i="15"/>
  <c r="G10" i="15" s="1"/>
  <c r="V27" i="15"/>
  <c r="D11" i="15"/>
  <c r="G11" i="15" s="1"/>
  <c r="V29" i="15"/>
  <c r="T19" i="12"/>
  <c r="K35" i="12"/>
  <c r="P18" i="12" s="1"/>
  <c r="T18" i="12" s="1"/>
  <c r="S34" i="15"/>
  <c r="V25" i="15" s="1"/>
  <c r="Q51" i="18"/>
  <c r="C9" i="15"/>
  <c r="V31" i="15"/>
  <c r="C12" i="15"/>
  <c r="G12" i="15" s="1"/>
  <c r="V21" i="15" l="1"/>
  <c r="S26" i="15"/>
  <c r="T22" i="12"/>
  <c r="D9" i="15"/>
  <c r="D13" i="15" s="1"/>
  <c r="S38" i="15"/>
  <c r="C13" i="15"/>
  <c r="G7" i="15"/>
  <c r="Q57" i="18"/>
  <c r="Q58" i="18" s="1"/>
  <c r="Q59" i="18" s="1"/>
  <c r="Q63" i="18" s="1"/>
  <c r="Z51" i="18"/>
  <c r="Z53" i="18" s="1"/>
  <c r="G9" i="15" l="1"/>
  <c r="G13" i="15" s="1"/>
  <c r="X4" i="21" l="1"/>
  <c r="X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Chandler</author>
  </authors>
  <commentList>
    <comment ref="B9" authorId="0" shapeId="0" xr:uid="{00000000-0006-0000-0300-000001000000}">
      <text>
        <r>
          <rPr>
            <b/>
            <sz val="9"/>
            <color indexed="81"/>
            <rFont val="Tahoma"/>
            <family val="2"/>
          </rPr>
          <t>Chandler:</t>
        </r>
        <r>
          <rPr>
            <sz val="9"/>
            <color indexed="81"/>
            <rFont val="Tahoma"/>
            <family val="2"/>
          </rPr>
          <t xml:space="preserve">
20% cycle time in cool weather</t>
        </r>
      </text>
    </comment>
    <comment ref="B32" authorId="0" shapeId="0" xr:uid="{00000000-0006-0000-0300-000002000000}">
      <text>
        <r>
          <rPr>
            <b/>
            <sz val="9"/>
            <color indexed="81"/>
            <rFont val="Tahoma"/>
            <family val="2"/>
          </rPr>
          <t>Chandler:</t>
        </r>
        <r>
          <rPr>
            <sz val="9"/>
            <color indexed="81"/>
            <rFont val="Tahoma"/>
            <family val="2"/>
          </rPr>
          <t xml:space="preserve">
Typical range is 20-40 HP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Chandler</author>
  </authors>
  <commentList>
    <comment ref="B9" authorId="0" shapeId="0" xr:uid="{00000000-0006-0000-0500-000001000000}">
      <text>
        <r>
          <rPr>
            <b/>
            <sz val="9"/>
            <color indexed="81"/>
            <rFont val="Tahoma"/>
            <family val="2"/>
          </rPr>
          <t>Chandler:</t>
        </r>
        <r>
          <rPr>
            <sz val="9"/>
            <color indexed="81"/>
            <rFont val="Tahoma"/>
            <family val="2"/>
          </rPr>
          <t xml:space="preserve">
20% cycle time in cool weather</t>
        </r>
      </text>
    </comment>
    <comment ref="B32" authorId="0" shapeId="0" xr:uid="{00000000-0006-0000-0500-000002000000}">
      <text>
        <r>
          <rPr>
            <b/>
            <sz val="9"/>
            <color indexed="81"/>
            <rFont val="Tahoma"/>
            <family val="2"/>
          </rPr>
          <t>Chandler:</t>
        </r>
        <r>
          <rPr>
            <sz val="9"/>
            <color indexed="81"/>
            <rFont val="Tahoma"/>
            <family val="2"/>
          </rPr>
          <t xml:space="preserve">
Typical range is 20-40 HP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Chandler</author>
  </authors>
  <commentList>
    <comment ref="B9" authorId="0" shapeId="0" xr:uid="{00000000-0006-0000-0700-000001000000}">
      <text>
        <r>
          <rPr>
            <b/>
            <sz val="9"/>
            <color indexed="81"/>
            <rFont val="Tahoma"/>
            <family val="2"/>
          </rPr>
          <t>Chandler:</t>
        </r>
        <r>
          <rPr>
            <sz val="9"/>
            <color indexed="81"/>
            <rFont val="Tahoma"/>
            <family val="2"/>
          </rPr>
          <t xml:space="preserve">
20% cycle time in cool weather</t>
        </r>
      </text>
    </comment>
    <comment ref="B32" authorId="0" shapeId="0" xr:uid="{00000000-0006-0000-0700-000002000000}">
      <text>
        <r>
          <rPr>
            <b/>
            <sz val="9"/>
            <color indexed="81"/>
            <rFont val="Tahoma"/>
            <family val="2"/>
          </rPr>
          <t>Chandler:</t>
        </r>
        <r>
          <rPr>
            <sz val="9"/>
            <color indexed="81"/>
            <rFont val="Tahoma"/>
            <family val="2"/>
          </rPr>
          <t xml:space="preserve">
Typical range is 20-40 HP</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Chandler</author>
  </authors>
  <commentList>
    <comment ref="B9" authorId="0" shapeId="0" xr:uid="{00000000-0006-0000-0900-000001000000}">
      <text>
        <r>
          <rPr>
            <b/>
            <sz val="9"/>
            <color indexed="81"/>
            <rFont val="Tahoma"/>
            <family val="2"/>
          </rPr>
          <t>Chandler:</t>
        </r>
        <r>
          <rPr>
            <sz val="9"/>
            <color indexed="81"/>
            <rFont val="Tahoma"/>
            <family val="2"/>
          </rPr>
          <t xml:space="preserve">
20% cycle time in cool weather</t>
        </r>
      </text>
    </comment>
    <comment ref="B32" authorId="0" shapeId="0" xr:uid="{00000000-0006-0000-0900-000002000000}">
      <text>
        <r>
          <rPr>
            <b/>
            <sz val="9"/>
            <color indexed="81"/>
            <rFont val="Tahoma"/>
            <family val="2"/>
          </rPr>
          <t>Chandler:</t>
        </r>
        <r>
          <rPr>
            <sz val="9"/>
            <color indexed="81"/>
            <rFont val="Tahoma"/>
            <family val="2"/>
          </rPr>
          <t xml:space="preserve">
Typical range is 20-40 HP</t>
        </r>
      </text>
    </comment>
  </commentList>
</comments>
</file>

<file path=xl/sharedStrings.xml><?xml version="1.0" encoding="utf-8"?>
<sst xmlns="http://schemas.openxmlformats.org/spreadsheetml/2006/main" count="1573" uniqueCount="387">
  <si>
    <t>Vessel Name</t>
  </si>
  <si>
    <t>Type</t>
  </si>
  <si>
    <t>Length</t>
  </si>
  <si>
    <t>feet</t>
  </si>
  <si>
    <t>Fuel Cost /gallon</t>
  </si>
  <si>
    <t>$/gallon</t>
  </si>
  <si>
    <t>Shore power cost $/kWh</t>
  </si>
  <si>
    <t>Propulsion Engine #1 Size</t>
  </si>
  <si>
    <t>Horsepower</t>
  </si>
  <si>
    <t>GO TO SUMMARY PAGE</t>
  </si>
  <si>
    <t>Propulsion Engine #1 Type</t>
  </si>
  <si>
    <t>Propulsion Engine #2 Size</t>
  </si>
  <si>
    <t>Propulsion Engine #2 Type</t>
  </si>
  <si>
    <t>Auxiliary Engine #1 size</t>
  </si>
  <si>
    <t>Auxiliary Engine #1 Type</t>
  </si>
  <si>
    <t>Aux Generator  Engine #2 Size</t>
  </si>
  <si>
    <t>Aux Generator  Engine #2 Type</t>
  </si>
  <si>
    <t xml:space="preserve">Operating Mode </t>
  </si>
  <si>
    <t xml:space="preserve">Name </t>
  </si>
  <si>
    <t>Hrs Transit</t>
  </si>
  <si>
    <t>Hrs Fishing</t>
  </si>
  <si>
    <t>Total hrs</t>
  </si>
  <si>
    <t>Total</t>
  </si>
  <si>
    <t>Cost ($)</t>
  </si>
  <si>
    <t>Oil Change</t>
  </si>
  <si>
    <t>Other</t>
  </si>
  <si>
    <t>#1 Aux Engine Maintenance</t>
  </si>
  <si>
    <t>#2 Aux Engine Maintenance</t>
  </si>
  <si>
    <t>Operating Mode 1</t>
  </si>
  <si>
    <t>Operating Mode 2</t>
  </si>
  <si>
    <t>Propulsion</t>
  </si>
  <si>
    <t xml:space="preserve">HP </t>
  </si>
  <si>
    <t>HP</t>
  </si>
  <si>
    <t>Watts</t>
  </si>
  <si>
    <t>Hydraulic Loads</t>
  </si>
  <si>
    <t>Engine 1</t>
  </si>
  <si>
    <t>Main Engine 1</t>
  </si>
  <si>
    <t>Aux Engine 1</t>
  </si>
  <si>
    <t>Aux Engine 2</t>
  </si>
  <si>
    <t>Main Engine 2</t>
  </si>
  <si>
    <t>Nav Running lights (3 LED bulb)</t>
  </si>
  <si>
    <t>Anchor light LED</t>
  </si>
  <si>
    <t>Red Mast Light (LED)</t>
  </si>
  <si>
    <t>Hold Lights (LED)</t>
  </si>
  <si>
    <t>cabin lights (LED)</t>
  </si>
  <si>
    <t>Deck Lights (LED)</t>
  </si>
  <si>
    <t>ER light LED Strip Lights</t>
  </si>
  <si>
    <t>ER fan</t>
  </si>
  <si>
    <t>CB radio</t>
  </si>
  <si>
    <t>CB Transmit</t>
  </si>
  <si>
    <t>GPS</t>
  </si>
  <si>
    <t>single side band</t>
  </si>
  <si>
    <t>single side band transmit</t>
  </si>
  <si>
    <t>Radar Stdby</t>
  </si>
  <si>
    <t xml:space="preserve">depth sounder </t>
  </si>
  <si>
    <t>Radio, music</t>
  </si>
  <si>
    <t>fresh water pump</t>
  </si>
  <si>
    <t>Running bilge pump (with light)</t>
  </si>
  <si>
    <t>Washdown Pump</t>
  </si>
  <si>
    <t>Cabin Fridge through inverter</t>
  </si>
  <si>
    <t>Throttle and shift control system</t>
  </si>
  <si>
    <t>Sat Phone</t>
  </si>
  <si>
    <t>Inverter/ computer-cell phone charger/ power booster cell phone</t>
  </si>
  <si>
    <t>% of time used Transit</t>
  </si>
  <si>
    <t>% of time used Fishing</t>
  </si>
  <si>
    <t>Lighting</t>
  </si>
  <si>
    <t># of devices</t>
  </si>
  <si>
    <t xml:space="preserve">VHF </t>
  </si>
  <si>
    <t>VHF  Transmit</t>
  </si>
  <si>
    <t>Electric Clutch for Hydraulics or Washdown pump</t>
  </si>
  <si>
    <t>Stove fan (low)</t>
  </si>
  <si>
    <t>Stove fan (High)</t>
  </si>
  <si>
    <t>Total Watts</t>
  </si>
  <si>
    <t>Radar Tx</t>
  </si>
  <si>
    <t>Auto pilot (hydraulic PTO Assist)</t>
  </si>
  <si>
    <t>KW</t>
  </si>
  <si>
    <t>other</t>
  </si>
  <si>
    <t>Evaporator Fan</t>
  </si>
  <si>
    <t>Saltwater condenser pump</t>
  </si>
  <si>
    <t>7.5 ton compressor Max power</t>
  </si>
  <si>
    <t>7.5 ton compressor Ave power</t>
  </si>
  <si>
    <t>#1 Main Engine Maintenance</t>
  </si>
  <si>
    <t>#2 Main Engine Maintenance</t>
  </si>
  <si>
    <t>Hydraulic system Maintenance</t>
  </si>
  <si>
    <t>Propulsion Maintenance Cost</t>
  </si>
  <si>
    <t>Hydraulic System Maintenance</t>
  </si>
  <si>
    <t>Engine 2</t>
  </si>
  <si>
    <t>Net Refrigeration Load (HP)Transit</t>
  </si>
  <si>
    <t>Net Refrigeration Load (HP) Fishing</t>
  </si>
  <si>
    <t>Operating Mode 3</t>
  </si>
  <si>
    <t>Operating Mode 4</t>
  </si>
  <si>
    <t>Vessel Profile</t>
  </si>
  <si>
    <t>Summary</t>
  </si>
  <si>
    <t>BSFC Calculator</t>
  </si>
  <si>
    <t>Maintenance Costs</t>
  </si>
  <si>
    <t>Annual misc. repair</t>
  </si>
  <si>
    <t>Auxiliary Engine Maintenance Cost</t>
  </si>
  <si>
    <t>Interval (hrs.)</t>
  </si>
  <si>
    <t>hourly cost $/hr.</t>
  </si>
  <si>
    <t>Refrigeration System Maintenance</t>
  </si>
  <si>
    <t>Refrigeration system Maintenance</t>
  </si>
  <si>
    <t>Aux 1</t>
  </si>
  <si>
    <t>Aux 2</t>
  </si>
  <si>
    <t>Transit</t>
  </si>
  <si>
    <t>DC Load</t>
  </si>
  <si>
    <t>AC Load</t>
  </si>
  <si>
    <t>Hydraulic Load</t>
  </si>
  <si>
    <t xml:space="preserve">Refrigeration </t>
  </si>
  <si>
    <t>Fishing</t>
  </si>
  <si>
    <t>% of rated HP</t>
  </si>
  <si>
    <t>BSFC Value</t>
  </si>
  <si>
    <t>Propulsion Engine #1</t>
  </si>
  <si>
    <t>Propulsion Engine #2</t>
  </si>
  <si>
    <t>Aux Engine #1</t>
  </si>
  <si>
    <t>Aux Engine #2</t>
  </si>
  <si>
    <t xml:space="preserve"> Fishing (Watts)</t>
  </si>
  <si>
    <t xml:space="preserve"> Transit (HP)</t>
  </si>
  <si>
    <t xml:space="preserve"> Fishing (HP)</t>
  </si>
  <si>
    <t>Transit HP</t>
  </si>
  <si>
    <t>Fishing HP</t>
  </si>
  <si>
    <t>KW to HP Conversion</t>
  </si>
  <si>
    <t xml:space="preserve">KW  </t>
  </si>
  <si>
    <t>GPH</t>
  </si>
  <si>
    <t>Transit Propulsion</t>
  </si>
  <si>
    <t>Fishing propulsion</t>
  </si>
  <si>
    <t>Yearly total</t>
  </si>
  <si>
    <t>Main Engine #1</t>
  </si>
  <si>
    <t>BSFC</t>
  </si>
  <si>
    <t>Hours</t>
  </si>
  <si>
    <t>Gallons/yr.</t>
  </si>
  <si>
    <t>Main Engine #2</t>
  </si>
  <si>
    <t>Hydraulic system</t>
  </si>
  <si>
    <t>Refrigeration System</t>
  </si>
  <si>
    <t>Maintenance Costs/Hr.</t>
  </si>
  <si>
    <t>Total Gallons/yr.</t>
  </si>
  <si>
    <t>Fuel Use</t>
  </si>
  <si>
    <t>Totals</t>
  </si>
  <si>
    <t>Fuel Cost</t>
  </si>
  <si>
    <t>Maintenance Costs'</t>
  </si>
  <si>
    <t>Operating Mode 3'</t>
  </si>
  <si>
    <t>Vessel Summary</t>
  </si>
  <si>
    <t>Cost Summary</t>
  </si>
  <si>
    <t>Total/hr.</t>
  </si>
  <si>
    <t>Cost/yr.</t>
  </si>
  <si>
    <t>Total $/hr.</t>
  </si>
  <si>
    <t>$/hr.</t>
  </si>
  <si>
    <t>Total cost/yr.</t>
  </si>
  <si>
    <t>Total Cost</t>
  </si>
  <si>
    <t>System 1</t>
  </si>
  <si>
    <t>System 2</t>
  </si>
  <si>
    <t>$/kWh</t>
  </si>
  <si>
    <t>2 cycle</t>
  </si>
  <si>
    <t>4 cycle turbo</t>
  </si>
  <si>
    <t>4 cycle non-turbo</t>
  </si>
  <si>
    <t>If you know the kW for your engine, use the calculator below to convert the kW number into HP.</t>
  </si>
  <si>
    <t>Hrs per day</t>
  </si>
  <si>
    <t>Days per year</t>
  </si>
  <si>
    <t>Hrs per year</t>
  </si>
  <si>
    <t>Largest Consumer:</t>
  </si>
  <si>
    <t>2nd Largest:</t>
  </si>
  <si>
    <t>3rd Largest:</t>
  </si>
  <si>
    <t>4th Largest:</t>
  </si>
  <si>
    <t>5th Largest:</t>
  </si>
  <si>
    <t>Lightbulbs:</t>
  </si>
  <si>
    <t>Incandescent</t>
  </si>
  <si>
    <t>LED</t>
  </si>
  <si>
    <t>TOTAL:</t>
  </si>
  <si>
    <t>Your Watts</t>
  </si>
  <si>
    <t>If you only used LEDs</t>
  </si>
  <si>
    <t>Watt Savings:</t>
  </si>
  <si>
    <t>knots</t>
  </si>
  <si>
    <t>If you decrease your speed from</t>
  </si>
  <si>
    <t>to</t>
  </si>
  <si>
    <t>Your $/NM will decrease by</t>
  </si>
  <si>
    <t xml:space="preserve">And if you travel </t>
  </si>
  <si>
    <t>NM</t>
  </si>
  <si>
    <t xml:space="preserve">Then, you will save </t>
  </si>
  <si>
    <t>Your Current Engine Loads:</t>
  </si>
  <si>
    <t>Total $$</t>
  </si>
  <si>
    <t>$/HPh op 1</t>
  </si>
  <si>
    <t>op 2</t>
  </si>
  <si>
    <t>op 3</t>
  </si>
  <si>
    <t>op 4</t>
  </si>
  <si>
    <t>Current $$ by engine</t>
  </si>
  <si>
    <t>Total$$</t>
  </si>
  <si>
    <t xml:space="preserve">Savings: </t>
  </si>
  <si>
    <t>Then your fuel costs would be:</t>
  </si>
  <si>
    <t>Downsize your engine by:</t>
  </si>
  <si>
    <t>Fuel cost savings per year:</t>
  </si>
  <si>
    <t>Total fuel cost savings per year (if all engines are "right-sized"):</t>
  </si>
  <si>
    <t>Then the payback period will be:</t>
  </si>
  <si>
    <t>years</t>
  </si>
  <si>
    <t>Current approx $ spent on fuel:</t>
  </si>
  <si>
    <t>(Hours)</t>
  </si>
  <si>
    <t>Return to Vessel Profile</t>
  </si>
  <si>
    <t>Watt Loads ECM</t>
  </si>
  <si>
    <t>BSFC ECM</t>
  </si>
  <si>
    <t>Return to Vessel Summary</t>
  </si>
  <si>
    <t>Use this calculator to help attain the hrs per year values if you know how many hours per day and how many days per year you have an engine running.</t>
  </si>
  <si>
    <t>Name  (e.g.. Ice troll, gillnet, family outing)</t>
  </si>
  <si>
    <t>Hrs. Transit</t>
  </si>
  <si>
    <t>Hrs. Fishing</t>
  </si>
  <si>
    <t>Total hrs.</t>
  </si>
  <si>
    <t>Maint/hr.</t>
  </si>
  <si>
    <t>Red Mast Light (incandescent)</t>
  </si>
  <si>
    <t>Anchor light (incandescent)</t>
  </si>
  <si>
    <t>cabin lights (incandescent)</t>
  </si>
  <si>
    <t>hold lights (incandescent)</t>
  </si>
  <si>
    <t>Deck Lights (incandescent)</t>
  </si>
  <si>
    <t>ER lights incandescent</t>
  </si>
  <si>
    <t>Search Light (incandescent- 500,000 CP)</t>
  </si>
  <si>
    <t>Engine Light Panel (incandescent)</t>
  </si>
  <si>
    <t>Longline Sheave</t>
  </si>
  <si>
    <t>Troller 3/4 hp Gurdy</t>
  </si>
  <si>
    <t>Minor overhaul</t>
  </si>
  <si>
    <t>Major overhaul</t>
  </si>
  <si>
    <t xml:space="preserve">                      </t>
  </si>
  <si>
    <t>Alternator Efficiency:</t>
  </si>
  <si>
    <t>If you upgraded your Main Engine 1 to a high efficiency model:</t>
  </si>
  <si>
    <t>Current Power input (Watts)</t>
  </si>
  <si>
    <t>Upgraded power input (watts)</t>
  </si>
  <si>
    <t>In Operating Mode 1:</t>
  </si>
  <si>
    <t>In Operating Mode 2:</t>
  </si>
  <si>
    <t>In Operating Mode 3:</t>
  </si>
  <si>
    <t>In Operating Mode 4:</t>
  </si>
  <si>
    <t>4 cycle</t>
  </si>
  <si>
    <t>BSFC (g/kwh)</t>
  </si>
  <si>
    <t>BSFC (g/hph)</t>
  </si>
  <si>
    <t>% full power</t>
  </si>
  <si>
    <t>kW</t>
  </si>
  <si>
    <t>BSFC grams/kWh</t>
  </si>
  <si>
    <t>BSFC g/hph)</t>
  </si>
  <si>
    <t>BSFC (g/kWh)</t>
  </si>
  <si>
    <t>BSFC (g/hp h)</t>
  </si>
  <si>
    <t>%Load</t>
  </si>
  <si>
    <t>30-40 ft</t>
  </si>
  <si>
    <t>Knots</t>
  </si>
  <si>
    <t>40-50 ft</t>
  </si>
  <si>
    <t>50-60 ft</t>
  </si>
  <si>
    <t>&gt;60 ft</t>
  </si>
  <si>
    <t>Excellent</t>
  </si>
  <si>
    <t>Good</t>
  </si>
  <si>
    <t>Poor</t>
  </si>
  <si>
    <t>gal/hr</t>
  </si>
  <si>
    <t>engine speed (rpm)</t>
  </si>
  <si>
    <t>%/load</t>
  </si>
  <si>
    <t>n-50</t>
  </si>
  <si>
    <t>n-70</t>
  </si>
  <si>
    <t>n-80</t>
  </si>
  <si>
    <r>
      <t>y = 0.0063x</t>
    </r>
    <r>
      <rPr>
        <vertAlign val="superscript"/>
        <sz val="10"/>
        <color rgb="FF000000"/>
        <rFont val="Calibri"/>
        <family val="2"/>
        <scheme val="minor"/>
      </rPr>
      <t>2</t>
    </r>
    <r>
      <rPr>
        <sz val="10"/>
        <color rgb="FF000000"/>
        <rFont val="Calibri"/>
        <family val="2"/>
        <scheme val="minor"/>
      </rPr>
      <t xml:space="preserve"> - 1.7016x + 281.2</t>
    </r>
  </si>
  <si>
    <r>
      <t>y = -2E-05x</t>
    </r>
    <r>
      <rPr>
        <vertAlign val="superscript"/>
        <sz val="10"/>
        <color rgb="FF000000"/>
        <rFont val="Calibri"/>
        <family val="2"/>
        <scheme val="minor"/>
      </rPr>
      <t>3</t>
    </r>
    <r>
      <rPr>
        <sz val="10"/>
        <color rgb="FF000000"/>
        <rFont val="Calibri"/>
        <family val="2"/>
        <scheme val="minor"/>
      </rPr>
      <t xml:space="preserve"> + 0.0127x</t>
    </r>
    <r>
      <rPr>
        <vertAlign val="superscript"/>
        <sz val="10"/>
        <color rgb="FF000000"/>
        <rFont val="Calibri"/>
        <family val="2"/>
        <scheme val="minor"/>
      </rPr>
      <t>2</t>
    </r>
    <r>
      <rPr>
        <sz val="10"/>
        <color rgb="FF000000"/>
        <rFont val="Calibri"/>
        <family val="2"/>
        <scheme val="minor"/>
      </rPr>
      <t xml:space="preserve"> - 2.5608x + 331.39</t>
    </r>
  </si>
  <si>
    <r>
      <t>y = -1E-05x</t>
    </r>
    <r>
      <rPr>
        <vertAlign val="superscript"/>
        <sz val="10"/>
        <color rgb="FF000000"/>
        <rFont val="Calibri"/>
        <family val="2"/>
        <scheme val="minor"/>
      </rPr>
      <t>3</t>
    </r>
    <r>
      <rPr>
        <sz val="10"/>
        <color rgb="FF000000"/>
        <rFont val="Calibri"/>
        <family val="2"/>
        <scheme val="minor"/>
      </rPr>
      <t xml:space="preserve"> + 0.0067x</t>
    </r>
    <r>
      <rPr>
        <vertAlign val="superscript"/>
        <sz val="10"/>
        <color rgb="FF000000"/>
        <rFont val="Calibri"/>
        <family val="2"/>
        <scheme val="minor"/>
      </rPr>
      <t>2</t>
    </r>
    <r>
      <rPr>
        <sz val="10"/>
        <color rgb="FF000000"/>
        <rFont val="Calibri"/>
        <family val="2"/>
        <scheme val="minor"/>
      </rPr>
      <t xml:space="preserve"> - 1.3637x + 277.9</t>
    </r>
  </si>
  <si>
    <t>Current injector size:</t>
  </si>
  <si>
    <t>Downsize injector to:</t>
  </si>
  <si>
    <t>Your HP load:</t>
  </si>
  <si>
    <t>Now, see how much money you could save back from downsizing your injector in a certain amount of time.</t>
  </si>
  <si>
    <t>Number of hours:</t>
  </si>
  <si>
    <t>Money saved:</t>
  </si>
  <si>
    <t>Decrease in BSFC (g/hph):</t>
  </si>
  <si>
    <t>Polynomial Coefficients (x^5)</t>
  </si>
  <si>
    <t>Polynomial Coefficients (x^6)</t>
  </si>
  <si>
    <t>Polynomial Coefficients (x^4)</t>
  </si>
  <si>
    <t xml:space="preserve">                                </t>
  </si>
  <si>
    <t>Fuel cons (gal/hr)</t>
  </si>
  <si>
    <t>$/NM</t>
  </si>
  <si>
    <t>Exponential knots:HP</t>
  </si>
  <si>
    <t>Exponential knots:S/NM</t>
  </si>
  <si>
    <t>Injectors ECM</t>
  </si>
  <si>
    <t>Microwave</t>
  </si>
  <si>
    <t xml:space="preserve"> Transit (Watts)</t>
  </si>
  <si>
    <t xml:space="preserve"> Transit (kW)</t>
  </si>
  <si>
    <t xml:space="preserve"> Fishing (kW)</t>
  </si>
  <si>
    <t>Fraction of Time Used Transit</t>
  </si>
  <si>
    <t>Fraction of Time Used Fishing</t>
  </si>
  <si>
    <t>Refrigerator</t>
  </si>
  <si>
    <t>Hot Water Heater</t>
  </si>
  <si>
    <t>Hot Plate 1.5 kW</t>
  </si>
  <si>
    <t>AC Loads</t>
  </si>
  <si>
    <t>Anchor Winch</t>
  </si>
  <si>
    <t>Pressure compensating pump (idle)</t>
  </si>
  <si>
    <t>Assumed Capacity (hp)</t>
  </si>
  <si>
    <t>Main 1</t>
  </si>
  <si>
    <t>Main 2</t>
  </si>
  <si>
    <t>Number of engines used</t>
  </si>
  <si>
    <t>Avg. Load Transit (kW/Engine)</t>
  </si>
  <si>
    <t>Blast Freeze system</t>
  </si>
  <si>
    <t>Avg. Load Transit (hp/engine)</t>
  </si>
  <si>
    <t>Avg. Load Fishing (hp/engine)</t>
  </si>
  <si>
    <t>Number of Engines Used</t>
  </si>
  <si>
    <t>Hotel Loads</t>
  </si>
  <si>
    <t>Other Hotel</t>
  </si>
  <si>
    <t>Deck Lighting</t>
  </si>
  <si>
    <t>Other Lighting</t>
  </si>
  <si>
    <t xml:space="preserve">Heating </t>
  </si>
  <si>
    <t xml:space="preserve">Other AC </t>
  </si>
  <si>
    <t>Sm Steering hyd pump</t>
  </si>
  <si>
    <t>V-20 Steering pump</t>
  </si>
  <si>
    <t>Deck Hydraulic pump engaged but idle</t>
  </si>
  <si>
    <t>Steering Pumps</t>
  </si>
  <si>
    <t>Deck Hydraulics Pumps</t>
  </si>
  <si>
    <t>Auto Line system</t>
  </si>
  <si>
    <t>Other Deck Equip</t>
  </si>
  <si>
    <t>Other Hyd Equip</t>
  </si>
  <si>
    <t>Deck Hyd Equip</t>
  </si>
  <si>
    <t>Gill Net Drum</t>
  </si>
  <si>
    <t>Power Roller</t>
  </si>
  <si>
    <t>Condenser pump 1</t>
  </si>
  <si>
    <t>Condenser Pump 2</t>
  </si>
  <si>
    <t>Refrigeration Loads</t>
  </si>
  <si>
    <t>DC Hotel Loads</t>
  </si>
  <si>
    <t>DC Nav Lights</t>
  </si>
  <si>
    <t>DC Nav Electronics</t>
  </si>
  <si>
    <t>DC Lighting</t>
  </si>
  <si>
    <t>Dc Deck Loads</t>
  </si>
  <si>
    <t>Estimate Hydraulic System Condition</t>
  </si>
  <si>
    <t>Assumed Power Demand (Amps)</t>
  </si>
  <si>
    <t>Assumed Power Demand (Watts)</t>
  </si>
  <si>
    <t>Capacity (kW)</t>
  </si>
  <si>
    <t>Drop Down Menu Options</t>
  </si>
  <si>
    <t>RSW System</t>
  </si>
  <si>
    <t>Recirculation Pump 1</t>
  </si>
  <si>
    <t>Window Heater</t>
  </si>
  <si>
    <t>Running lights (incandescent)</t>
  </si>
  <si>
    <t>Auto pilot Electric Motor Drive</t>
  </si>
  <si>
    <t>Associated Efficiency</t>
  </si>
  <si>
    <t>Premium</t>
  </si>
  <si>
    <t>Standard</t>
  </si>
  <si>
    <t>Very Old</t>
  </si>
  <si>
    <t>Estimate Alternator Performance</t>
  </si>
  <si>
    <t>Calculated Efficiency</t>
  </si>
  <si>
    <t>Transit Maintenance</t>
  </si>
  <si>
    <t>Transit Fuel</t>
  </si>
  <si>
    <t>Fishing Maintenance</t>
  </si>
  <si>
    <t>Fishing Fuel</t>
  </si>
  <si>
    <t>DC Maintenance</t>
  </si>
  <si>
    <t>DC Fuel</t>
  </si>
  <si>
    <t>AC Maintenace</t>
  </si>
  <si>
    <t>AC Fuel</t>
  </si>
  <si>
    <t>Hydraulic Maintenance</t>
  </si>
  <si>
    <t>Hydraulic Fuel</t>
  </si>
  <si>
    <t>Refrigeration Maintenance</t>
  </si>
  <si>
    <t>Refrigeration Fuel</t>
  </si>
  <si>
    <t>Cost</t>
  </si>
  <si>
    <t>Category</t>
  </si>
  <si>
    <t>Pie Chart Data</t>
  </si>
  <si>
    <t>Mode for analysis</t>
  </si>
  <si>
    <t>High efficiency alternators can increase efficiency by over 25%. This means that there are fewer power losses so the power output of your engine is closer to the input.</t>
  </si>
  <si>
    <t>Avg. Load Fishing (kW/engine)</t>
  </si>
  <si>
    <t>Avg Load (kW)</t>
  </si>
  <si>
    <t>Avg Load (Watts)</t>
  </si>
  <si>
    <t xml:space="preserve">Net Load Transit (watts/engine) </t>
  </si>
  <si>
    <t>Net Load Fishing (watts/engine)</t>
  </si>
  <si>
    <t>S</t>
  </si>
  <si>
    <t>If buying new engines costs:</t>
  </si>
  <si>
    <t>Engine Types</t>
  </si>
  <si>
    <t>Selected Index</t>
  </si>
  <si>
    <t>Engine Light Panel incandescent</t>
  </si>
  <si>
    <t>All-Around lighting</t>
  </si>
  <si>
    <t>NA</t>
  </si>
  <si>
    <t>DC Loads</t>
  </si>
  <si>
    <t>Refrigeration</t>
  </si>
  <si>
    <t>If you move at a different speed while setting a line and while hauling, use this calculator to determine a representative "fishing" speed.</t>
  </si>
  <si>
    <t>Fishing Speed Calculator:</t>
  </si>
  <si>
    <t>Hrs. Setting a Line</t>
  </si>
  <si>
    <t>Speed Setting (knots)</t>
  </si>
  <si>
    <t>Hrs. Hauling</t>
  </si>
  <si>
    <t>Speed Hauling (knots)</t>
  </si>
  <si>
    <t>Fishing Speed:</t>
  </si>
  <si>
    <t>Total Maintenance/yr</t>
  </si>
  <si>
    <t>Speed (kn)</t>
  </si>
  <si>
    <t>Capacity</t>
  </si>
  <si>
    <t>Refrigerator (kW)</t>
  </si>
  <si>
    <t>Hot Water Heater (kW)</t>
  </si>
  <si>
    <t>Hot Plate 1.5 (kW)</t>
  </si>
  <si>
    <t>Microwave (kW)</t>
  </si>
  <si>
    <t>Other Hotel (kW)</t>
  </si>
  <si>
    <t>All Around Lighting (W)</t>
  </si>
  <si>
    <t>Deck Lighting (W)</t>
  </si>
  <si>
    <t>Other Lighting (W)</t>
  </si>
  <si>
    <t>Heating (W)</t>
  </si>
  <si>
    <t>Other AC (W)</t>
  </si>
  <si>
    <t>Propulsion Load</t>
  </si>
  <si>
    <t>Seine Power Block 32"</t>
  </si>
  <si>
    <t>Seine deck winch</t>
  </si>
  <si>
    <t>BSFC (gallons/hph)</t>
  </si>
  <si>
    <t>BSFC gallons/hph</t>
  </si>
  <si>
    <t>BSFC (gallons/hp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</si>
</sst>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164" formatCode="&quot;$&quot;#,##0"/>
    <numFmt numFmtId="165" formatCode="&quot;$&quot;#,##0.00"/>
    <numFmt numFmtId="166" formatCode="0.0"/>
    <numFmt numFmtId="167" formatCode="#,##0.0"/>
    <numFmt numFmtId="168" formatCode="0.0%"/>
    <numFmt numFmtId="169" formatCode="&quot;$&quot;#,##0.0"/>
  </numFmts>
  <fonts count="36">
    <font>
      <sz val="11"/>
      <color theme="1"/>
      <name val="Calibri"/>
      <family val="2"/>
      <scheme val="minor"/>
    </font>
    <font>
      <sz val="12"/>
      <color theme="1"/>
      <name val="Calibri"/>
      <family val="2"/>
      <scheme val="minor"/>
    </font>
    <font>
      <b/>
      <sz val="11"/>
      <color theme="1"/>
      <name val="Calibri"/>
      <family val="2"/>
      <scheme val="minor"/>
    </font>
    <font>
      <sz val="10"/>
      <name val="Arial"/>
      <family val="2"/>
    </font>
    <font>
      <sz val="12"/>
      <name val="Arial"/>
      <family val="2"/>
    </font>
    <font>
      <b/>
      <sz val="10"/>
      <name val="Arial"/>
      <family val="2"/>
    </font>
    <font>
      <u/>
      <sz val="11"/>
      <color theme="10"/>
      <name val="Calibri"/>
      <family val="2"/>
      <scheme val="minor"/>
    </font>
    <font>
      <sz val="12"/>
      <color theme="1"/>
      <name val="Calibri"/>
      <family val="2"/>
      <scheme val="minor"/>
    </font>
    <font>
      <sz val="11"/>
      <color rgb="FF000000"/>
      <name val="Calibri"/>
      <family val="2"/>
      <scheme val="minor"/>
    </font>
    <font>
      <b/>
      <sz val="14"/>
      <color theme="1"/>
      <name val="Calibri"/>
      <family val="2"/>
      <scheme val="minor"/>
    </font>
    <font>
      <b/>
      <sz val="20"/>
      <color theme="1"/>
      <name val="Calibri"/>
      <family val="2"/>
      <scheme val="minor"/>
    </font>
    <font>
      <sz val="11"/>
      <name val="Calibri"/>
      <family val="2"/>
      <scheme val="minor"/>
    </font>
    <font>
      <b/>
      <sz val="12"/>
      <color theme="1"/>
      <name val="Calibri"/>
      <family val="2"/>
      <scheme val="minor"/>
    </font>
    <font>
      <u/>
      <sz val="11"/>
      <color theme="11"/>
      <name val="Calibri"/>
      <family val="2"/>
      <scheme val="minor"/>
    </font>
    <font>
      <sz val="9"/>
      <color indexed="81"/>
      <name val="Tahoma"/>
      <family val="2"/>
    </font>
    <font>
      <b/>
      <sz val="9"/>
      <color indexed="81"/>
      <name val="Tahoma"/>
      <family val="2"/>
    </font>
    <font>
      <u/>
      <sz val="11"/>
      <color theme="1"/>
      <name val="Calibri"/>
      <family val="2"/>
      <scheme val="minor"/>
    </font>
    <font>
      <u/>
      <sz val="10"/>
      <name val="Arial"/>
      <family val="2"/>
    </font>
    <font>
      <sz val="10"/>
      <color rgb="FF000000"/>
      <name val="Calibri"/>
      <family val="2"/>
      <scheme val="minor"/>
    </font>
    <font>
      <vertAlign val="superscript"/>
      <sz val="10"/>
      <color rgb="FF000000"/>
      <name val="Calibri"/>
      <family val="2"/>
      <scheme val="minor"/>
    </font>
    <font>
      <b/>
      <u/>
      <sz val="11"/>
      <color theme="1"/>
      <name val="Calibri"/>
      <family val="2"/>
      <scheme val="minor"/>
    </font>
    <font>
      <sz val="11"/>
      <color theme="1"/>
      <name val="Calibri"/>
      <family val="2"/>
      <scheme val="minor"/>
    </font>
    <font>
      <sz val="11"/>
      <color theme="6" tint="0.59999389629810485"/>
      <name val="Calibri"/>
      <family val="2"/>
      <scheme val="minor"/>
    </font>
    <font>
      <sz val="11"/>
      <color theme="9" tint="0.79998168889431442"/>
      <name val="Calibri"/>
      <family val="2"/>
      <scheme val="minor"/>
    </font>
    <font>
      <sz val="11"/>
      <color theme="1"/>
      <name val="Arial"/>
      <family val="2"/>
    </font>
    <font>
      <sz val="11"/>
      <color theme="6" tint="0.39997558519241921"/>
      <name val="Calibri"/>
      <family val="2"/>
      <scheme val="minor"/>
    </font>
    <font>
      <sz val="11"/>
      <name val="Arial"/>
      <family val="2"/>
    </font>
    <font>
      <sz val="12"/>
      <name val="Calibri"/>
      <family val="2"/>
      <scheme val="minor"/>
    </font>
    <font>
      <sz val="11"/>
      <color theme="0"/>
      <name val="Calibri"/>
      <family val="2"/>
      <scheme val="minor"/>
    </font>
    <font>
      <b/>
      <sz val="11"/>
      <color theme="0"/>
      <name val="Calibri"/>
      <family val="2"/>
      <scheme val="minor"/>
    </font>
    <font>
      <sz val="11"/>
      <color theme="0"/>
      <name val="Arial"/>
      <family val="2"/>
    </font>
    <font>
      <sz val="11"/>
      <color theme="9" tint="0.79998168889431442"/>
      <name val="Arial"/>
      <family val="2"/>
    </font>
    <font>
      <b/>
      <sz val="12"/>
      <color theme="2" tint="-0.249977111117893"/>
      <name val="Arial"/>
      <family val="2"/>
    </font>
    <font>
      <b/>
      <u/>
      <sz val="11"/>
      <name val="Calibri"/>
      <family val="2"/>
      <scheme val="minor"/>
    </font>
    <font>
      <sz val="11"/>
      <color theme="5" tint="0.39997558519241921"/>
      <name val="Calibri"/>
      <family val="2"/>
      <scheme val="minor"/>
    </font>
    <font>
      <sz val="8"/>
      <color rgb="FF000000"/>
      <name val="Segoe UI"/>
    </font>
  </fonts>
  <fills count="34">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2" tint="-0.2499465926084170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F99"/>
        <bgColor indexed="64"/>
      </patternFill>
    </fill>
    <fill>
      <patternFill patternType="solid">
        <fgColor rgb="FFFFFF66"/>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rgb="FFFF0000"/>
        <bgColor indexed="64"/>
      </patternFill>
    </fill>
    <fill>
      <patternFill patternType="solid">
        <fgColor rgb="FF008000"/>
        <bgColor indexed="64"/>
      </patternFill>
    </fill>
    <fill>
      <patternFill patternType="solid">
        <fgColor theme="6"/>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C00000"/>
        <bgColor indexed="64"/>
      </patternFill>
    </fill>
  </fills>
  <borders count="1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n">
        <color auto="1"/>
      </bottom>
      <diagonal/>
    </border>
    <border>
      <left style="thin">
        <color auto="1"/>
      </left>
      <right/>
      <top style="thin">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bottom/>
      <diagonal/>
    </border>
    <border>
      <left/>
      <right style="thick">
        <color auto="1"/>
      </right>
      <top/>
      <bottom/>
      <diagonal/>
    </border>
    <border>
      <left style="thin">
        <color auto="1"/>
      </left>
      <right/>
      <top/>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bottom/>
      <diagonal/>
    </border>
    <border>
      <left/>
      <right style="thin">
        <color auto="1"/>
      </right>
      <top/>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n">
        <color auto="1"/>
      </left>
      <right style="thick">
        <color auto="1"/>
      </right>
      <top style="double">
        <color auto="1"/>
      </top>
      <bottom style="thick">
        <color auto="1"/>
      </bottom>
      <diagonal/>
    </border>
    <border>
      <left style="thin">
        <color auto="1"/>
      </left>
      <right style="thin">
        <color auto="1"/>
      </right>
      <top style="double">
        <color auto="1"/>
      </top>
      <bottom style="thick">
        <color auto="1"/>
      </bottom>
      <diagonal/>
    </border>
    <border>
      <left style="thick">
        <color auto="1"/>
      </left>
      <right/>
      <top/>
      <bottom style="thin">
        <color auto="1"/>
      </bottom>
      <diagonal/>
    </border>
    <border>
      <left/>
      <right style="thick">
        <color auto="1"/>
      </right>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style="thick">
        <color auto="1"/>
      </left>
      <right style="thin">
        <color auto="1"/>
      </right>
      <top style="double">
        <color auto="1"/>
      </top>
      <bottom style="thick">
        <color auto="1"/>
      </bottom>
      <diagonal/>
    </border>
    <border>
      <left style="thick">
        <color auto="1"/>
      </left>
      <right/>
      <top style="double">
        <color auto="1"/>
      </top>
      <bottom style="thick">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style="thick">
        <color auto="1"/>
      </bottom>
      <diagonal/>
    </border>
    <border>
      <left style="thick">
        <color auto="1"/>
      </left>
      <right style="medium">
        <color auto="1"/>
      </right>
      <top style="thick">
        <color auto="1"/>
      </top>
      <bottom style="thin">
        <color auto="1"/>
      </bottom>
      <diagonal/>
    </border>
    <border>
      <left style="thick">
        <color auto="1"/>
      </left>
      <right style="medium">
        <color auto="1"/>
      </right>
      <top style="thin">
        <color auto="1"/>
      </top>
      <bottom style="thin">
        <color auto="1"/>
      </bottom>
      <diagonal/>
    </border>
    <border>
      <left style="thick">
        <color auto="1"/>
      </left>
      <right style="medium">
        <color auto="1"/>
      </right>
      <top style="thin">
        <color auto="1"/>
      </top>
      <bottom style="thick">
        <color auto="1"/>
      </bottom>
      <diagonal/>
    </border>
    <border>
      <left/>
      <right style="thin">
        <color auto="1"/>
      </right>
      <top/>
      <bottom style="thin">
        <color auto="1"/>
      </bottom>
      <diagonal/>
    </border>
    <border>
      <left style="medium">
        <color auto="1"/>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thick">
        <color auto="1"/>
      </right>
      <top style="thick">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ck">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top style="thin">
        <color auto="1"/>
      </top>
      <bottom style="thick">
        <color indexed="64"/>
      </bottom>
      <diagonal/>
    </border>
    <border>
      <left/>
      <right style="thick">
        <color auto="1"/>
      </right>
      <top style="thin">
        <color auto="1"/>
      </top>
      <bottom style="thick">
        <color indexed="64"/>
      </bottom>
      <diagonal/>
    </border>
    <border>
      <left/>
      <right style="thin">
        <color indexed="64"/>
      </right>
      <top/>
      <bottom style="thick">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bottom style="medium">
        <color auto="1"/>
      </bottom>
      <diagonal/>
    </border>
    <border>
      <left/>
      <right style="thick">
        <color indexed="64"/>
      </right>
      <top style="thin">
        <color auto="1"/>
      </top>
      <bottom style="medium">
        <color auto="1"/>
      </bottom>
      <diagonal/>
    </border>
    <border>
      <left style="thin">
        <color auto="1"/>
      </left>
      <right style="thin">
        <color auto="1"/>
      </right>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medium">
        <color indexed="64"/>
      </left>
      <right style="medium">
        <color indexed="64"/>
      </right>
      <top style="medium">
        <color indexed="64"/>
      </top>
      <bottom style="thick">
        <color indexed="64"/>
      </bottom>
      <diagonal/>
    </border>
    <border>
      <left style="thin">
        <color auto="1"/>
      </left>
      <right style="medium">
        <color auto="1"/>
      </right>
      <top/>
      <bottom style="thin">
        <color auto="1"/>
      </bottom>
      <diagonal/>
    </border>
    <border>
      <left/>
      <right style="thin">
        <color auto="1"/>
      </right>
      <top style="thin">
        <color auto="1"/>
      </top>
      <bottom style="medium">
        <color indexed="64"/>
      </bottom>
      <diagonal/>
    </border>
    <border>
      <left/>
      <right/>
      <top style="thin">
        <color auto="1"/>
      </top>
      <bottom style="medium">
        <color indexed="64"/>
      </bottom>
      <diagonal/>
    </border>
    <border>
      <left style="medium">
        <color indexed="64"/>
      </left>
      <right/>
      <top style="thin">
        <color auto="1"/>
      </top>
      <bottom style="medium">
        <color indexed="64"/>
      </bottom>
      <diagonal/>
    </border>
    <border>
      <left/>
      <right style="thin">
        <color indexed="64"/>
      </right>
      <top style="medium">
        <color indexed="64"/>
      </top>
      <bottom/>
      <diagonal/>
    </border>
    <border>
      <left style="thin">
        <color auto="1"/>
      </left>
      <right style="thick">
        <color indexed="64"/>
      </right>
      <top style="medium">
        <color indexed="64"/>
      </top>
      <bottom style="thick">
        <color indexed="64"/>
      </bottom>
      <diagonal/>
    </border>
    <border>
      <left style="thin">
        <color auto="1"/>
      </left>
      <right style="thin">
        <color auto="1"/>
      </right>
      <top style="medium">
        <color indexed="64"/>
      </top>
      <bottom style="thick">
        <color indexed="64"/>
      </bottom>
      <diagonal/>
    </border>
    <border>
      <left/>
      <right style="thin">
        <color auto="1"/>
      </right>
      <top style="medium">
        <color indexed="64"/>
      </top>
      <bottom style="thick">
        <color indexed="64"/>
      </bottom>
      <diagonal/>
    </border>
    <border>
      <left style="medium">
        <color indexed="64"/>
      </left>
      <right style="thick">
        <color indexed="64"/>
      </right>
      <top style="thick">
        <color auto="1"/>
      </top>
      <bottom/>
      <diagonal/>
    </border>
    <border>
      <left style="medium">
        <color indexed="64"/>
      </left>
      <right style="thick">
        <color indexed="64"/>
      </right>
      <top/>
      <bottom/>
      <diagonal/>
    </border>
    <border>
      <left style="thin">
        <color auto="1"/>
      </left>
      <right style="medium">
        <color auto="1"/>
      </right>
      <top style="thin">
        <color auto="1"/>
      </top>
      <bottom style="thick">
        <color indexed="64"/>
      </bottom>
      <diagonal/>
    </border>
    <border>
      <left style="thin">
        <color auto="1"/>
      </left>
      <right/>
      <top/>
      <bottom style="medium">
        <color indexed="64"/>
      </bottom>
      <diagonal/>
    </border>
    <border>
      <left style="thick">
        <color auto="1"/>
      </left>
      <right style="thin">
        <color auto="1"/>
      </right>
      <top/>
      <bottom style="medium">
        <color indexed="64"/>
      </bottom>
      <diagonal/>
    </border>
    <border>
      <left style="thin">
        <color auto="1"/>
      </left>
      <right style="thick">
        <color indexed="64"/>
      </right>
      <top style="thin">
        <color auto="1"/>
      </top>
      <bottom style="medium">
        <color auto="1"/>
      </bottom>
      <diagonal/>
    </border>
    <border>
      <left style="thick">
        <color indexed="64"/>
      </left>
      <right style="thin">
        <color auto="1"/>
      </right>
      <top/>
      <bottom/>
      <diagonal/>
    </border>
    <border>
      <left style="thick">
        <color auto="1"/>
      </left>
      <right style="thin">
        <color auto="1"/>
      </right>
      <top style="medium">
        <color indexed="64"/>
      </top>
      <bottom/>
      <diagonal/>
    </border>
    <border>
      <left style="thick">
        <color auto="1"/>
      </left>
      <right style="thin">
        <color auto="1"/>
      </right>
      <top/>
      <bottom style="thick">
        <color auto="1"/>
      </bottom>
      <diagonal/>
    </border>
    <border>
      <left style="thick">
        <color auto="1"/>
      </left>
      <right style="thick">
        <color auto="1"/>
      </right>
      <top style="thin">
        <color auto="1"/>
      </top>
      <bottom style="thick">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n">
        <color auto="1"/>
      </left>
      <right style="thin">
        <color auto="1"/>
      </right>
      <top/>
      <bottom style="medium">
        <color auto="1"/>
      </bottom>
      <diagonal/>
    </border>
    <border>
      <left/>
      <right/>
      <top style="thin">
        <color auto="1"/>
      </top>
      <bottom/>
      <diagonal/>
    </border>
    <border>
      <left style="thick">
        <color auto="1"/>
      </left>
      <right/>
      <top style="thin">
        <color auto="1"/>
      </top>
      <bottom/>
      <diagonal/>
    </border>
    <border>
      <left/>
      <right style="thick">
        <color indexed="64"/>
      </right>
      <top style="thin">
        <color auto="1"/>
      </top>
      <bottom/>
      <diagonal/>
    </border>
    <border>
      <left style="thin">
        <color auto="1"/>
      </left>
      <right style="thick">
        <color indexed="64"/>
      </right>
      <top style="medium">
        <color auto="1"/>
      </top>
      <bottom style="thin">
        <color auto="1"/>
      </bottom>
      <diagonal/>
    </border>
    <border>
      <left style="thin">
        <color auto="1"/>
      </left>
      <right style="thick">
        <color auto="1"/>
      </right>
      <top/>
      <bottom/>
      <diagonal/>
    </border>
    <border>
      <left style="thin">
        <color auto="1"/>
      </left>
      <right style="thin">
        <color auto="1"/>
      </right>
      <top style="thick">
        <color indexed="64"/>
      </top>
      <bottom/>
      <diagonal/>
    </border>
    <border>
      <left style="thin">
        <color auto="1"/>
      </left>
      <right style="thick">
        <color indexed="64"/>
      </right>
      <top style="thick">
        <color indexed="64"/>
      </top>
      <bottom/>
      <diagonal/>
    </border>
    <border>
      <left/>
      <right/>
      <top style="thick">
        <color indexed="64"/>
      </top>
      <bottom style="thick">
        <color indexed="64"/>
      </bottom>
      <diagonal/>
    </border>
    <border>
      <left style="medium">
        <color auto="1"/>
      </left>
      <right style="thin">
        <color auto="1"/>
      </right>
      <top/>
      <bottom style="thin">
        <color auto="1"/>
      </bottom>
      <diagonal/>
    </border>
    <border>
      <left style="medium">
        <color auto="1"/>
      </left>
      <right style="thin">
        <color auto="1"/>
      </right>
      <top style="thin">
        <color auto="1"/>
      </top>
      <bottom style="thick">
        <color auto="1"/>
      </bottom>
      <diagonal/>
    </border>
    <border>
      <left style="thin">
        <color auto="1"/>
      </left>
      <right/>
      <top style="thick">
        <color auto="1"/>
      </top>
      <bottom/>
      <diagonal/>
    </border>
    <border>
      <left/>
      <right style="thick">
        <color indexed="64"/>
      </right>
      <top style="medium">
        <color auto="1"/>
      </top>
      <bottom style="thin">
        <color auto="1"/>
      </bottom>
      <diagonal/>
    </border>
    <border>
      <left style="thin">
        <color auto="1"/>
      </left>
      <right style="thick">
        <color auto="1"/>
      </right>
      <top/>
      <bottom style="thick">
        <color indexed="64"/>
      </bottom>
      <diagonal/>
    </border>
    <border>
      <left style="thick">
        <color indexed="64"/>
      </left>
      <right style="thick">
        <color auto="1"/>
      </right>
      <top style="thin">
        <color auto="1"/>
      </top>
      <bottom style="medium">
        <color indexed="64"/>
      </bottom>
      <diagonal/>
    </border>
    <border>
      <left style="thick">
        <color auto="1"/>
      </left>
      <right style="thick">
        <color auto="1"/>
      </right>
      <top style="medium">
        <color indexed="64"/>
      </top>
      <bottom style="thin">
        <color auto="1"/>
      </bottom>
      <diagonal/>
    </border>
    <border>
      <left style="medium">
        <color auto="1"/>
      </left>
      <right style="thick">
        <color auto="1"/>
      </right>
      <top style="medium">
        <color indexed="64"/>
      </top>
      <bottom style="thin">
        <color auto="1"/>
      </bottom>
      <diagonal/>
    </border>
    <border>
      <left style="thick">
        <color auto="1"/>
      </left>
      <right style="thick">
        <color indexed="64"/>
      </right>
      <top/>
      <bottom style="medium">
        <color indexed="64"/>
      </bottom>
      <diagonal/>
    </border>
    <border>
      <left style="medium">
        <color auto="1"/>
      </left>
      <right style="thick">
        <color auto="1"/>
      </right>
      <top style="thin">
        <color auto="1"/>
      </top>
      <bottom style="medium">
        <color indexed="64"/>
      </bottom>
      <diagonal/>
    </border>
    <border>
      <left/>
      <right style="medium">
        <color indexed="64"/>
      </right>
      <top style="thick">
        <color auto="1"/>
      </top>
      <bottom/>
      <diagonal/>
    </border>
    <border>
      <left style="thick">
        <color auto="1"/>
      </left>
      <right style="thick">
        <color auto="1"/>
      </right>
      <top/>
      <bottom style="thin">
        <color auto="1"/>
      </bottom>
      <diagonal/>
    </border>
    <border>
      <left style="thick">
        <color auto="1"/>
      </left>
      <right style="thick">
        <color auto="1"/>
      </right>
      <top style="medium">
        <color indexed="64"/>
      </top>
      <bottom style="thick">
        <color indexed="64"/>
      </bottom>
      <diagonal/>
    </border>
    <border>
      <left style="medium">
        <color indexed="64"/>
      </left>
      <right style="thick">
        <color auto="1"/>
      </right>
      <top/>
      <bottom style="thin">
        <color auto="1"/>
      </bottom>
      <diagonal/>
    </border>
    <border>
      <left style="medium">
        <color auto="1"/>
      </left>
      <right style="thick">
        <color indexed="64"/>
      </right>
      <top style="thin">
        <color indexed="64"/>
      </top>
      <bottom style="thick">
        <color indexed="64"/>
      </bottom>
      <diagonal/>
    </border>
  </borders>
  <cellStyleXfs count="43">
    <xf numFmtId="0" fontId="0" fillId="0" borderId="0"/>
    <xf numFmtId="0" fontId="6" fillId="0" borderId="0" applyNumberFormat="0" applyFill="0" applyBorder="0" applyAlignment="0" applyProtection="0"/>
    <xf numFmtId="0" fontId="3"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9" fontId="21" fillId="0" borderId="0" applyFont="0" applyFill="0" applyBorder="0" applyAlignment="0" applyProtection="0"/>
  </cellStyleXfs>
  <cellXfs count="1018">
    <xf numFmtId="0" fontId="0" fillId="0" borderId="0" xfId="0"/>
    <xf numFmtId="0" fontId="0" fillId="0" borderId="0" xfId="0"/>
    <xf numFmtId="0" fontId="6" fillId="0" borderId="0" xfId="1"/>
    <xf numFmtId="0" fontId="0" fillId="0" borderId="0" xfId="0"/>
    <xf numFmtId="0" fontId="0" fillId="0" borderId="0" xfId="0"/>
    <xf numFmtId="0" fontId="0" fillId="0" borderId="0" xfId="0" applyFill="1" applyBorder="1"/>
    <xf numFmtId="0" fontId="0" fillId="5" borderId="15" xfId="0" applyFill="1" applyBorder="1"/>
    <xf numFmtId="0" fontId="0" fillId="5" borderId="16" xfId="0" applyFill="1" applyBorder="1"/>
    <xf numFmtId="0" fontId="0" fillId="5" borderId="18" xfId="0" applyFill="1" applyBorder="1"/>
    <xf numFmtId="0" fontId="0" fillId="5" borderId="19" xfId="0" applyFill="1" applyBorder="1"/>
    <xf numFmtId="0" fontId="0" fillId="5" borderId="20" xfId="0" applyFill="1" applyBorder="1"/>
    <xf numFmtId="0" fontId="0" fillId="5" borderId="21" xfId="0" applyFill="1" applyBorder="1"/>
    <xf numFmtId="0" fontId="0" fillId="5" borderId="1" xfId="0" applyFill="1" applyBorder="1"/>
    <xf numFmtId="0" fontId="0" fillId="5" borderId="0" xfId="0" applyFill="1" applyBorder="1"/>
    <xf numFmtId="0" fontId="0" fillId="5" borderId="22" xfId="0" applyFill="1" applyBorder="1"/>
    <xf numFmtId="8" fontId="3" fillId="5" borderId="1" xfId="2" applyNumberFormat="1" applyFill="1" applyBorder="1" applyAlignment="1">
      <alignment wrapText="1"/>
    </xf>
    <xf numFmtId="0" fontId="3" fillId="5" borderId="1" xfId="2" applyFill="1" applyBorder="1" applyAlignment="1">
      <alignment horizontal="right" wrapText="1"/>
    </xf>
    <xf numFmtId="0" fontId="0" fillId="5" borderId="1" xfId="0" applyFill="1" applyBorder="1" applyAlignment="1">
      <alignment wrapText="1"/>
    </xf>
    <xf numFmtId="0" fontId="0" fillId="5" borderId="7" xfId="0" applyFill="1" applyBorder="1"/>
    <xf numFmtId="0" fontId="0" fillId="5" borderId="8" xfId="0" applyFill="1" applyBorder="1"/>
    <xf numFmtId="0" fontId="0" fillId="5" borderId="11" xfId="0" applyFill="1" applyBorder="1"/>
    <xf numFmtId="0" fontId="0" fillId="5" borderId="9" xfId="0" applyFill="1" applyBorder="1"/>
    <xf numFmtId="0" fontId="0" fillId="5" borderId="10" xfId="0" applyFill="1" applyBorder="1"/>
    <xf numFmtId="0" fontId="0" fillId="0" borderId="0" xfId="0"/>
    <xf numFmtId="0" fontId="0" fillId="0" borderId="0" xfId="0" applyAlignment="1">
      <alignment wrapText="1"/>
    </xf>
    <xf numFmtId="0" fontId="0" fillId="5" borderId="0" xfId="0" applyFill="1"/>
    <xf numFmtId="0" fontId="0" fillId="5" borderId="0" xfId="0" applyFill="1" applyBorder="1" applyAlignment="1">
      <alignment wrapText="1"/>
    </xf>
    <xf numFmtId="165" fontId="0" fillId="5" borderId="0" xfId="0" applyNumberFormat="1" applyFill="1" applyBorder="1"/>
    <xf numFmtId="0" fontId="0" fillId="5" borderId="21" xfId="0" applyFill="1" applyBorder="1" applyAlignment="1">
      <alignment wrapText="1"/>
    </xf>
    <xf numFmtId="0" fontId="2" fillId="5" borderId="0" xfId="0" applyFont="1" applyFill="1" applyBorder="1" applyAlignment="1">
      <alignment horizontal="center" wrapText="1"/>
    </xf>
    <xf numFmtId="0" fontId="0" fillId="5" borderId="22" xfId="0" applyFill="1" applyBorder="1" applyAlignment="1">
      <alignment wrapText="1"/>
    </xf>
    <xf numFmtId="0" fontId="0" fillId="5" borderId="0" xfId="0" applyFill="1" applyBorder="1" applyAlignment="1">
      <alignment horizontal="center" wrapText="1"/>
    </xf>
    <xf numFmtId="166" fontId="0" fillId="9" borderId="1" xfId="0" applyNumberFormat="1" applyFill="1" applyBorder="1"/>
    <xf numFmtId="0" fontId="2" fillId="5" borderId="22" xfId="0" applyFont="1" applyFill="1" applyBorder="1" applyAlignment="1">
      <alignment horizontal="center"/>
    </xf>
    <xf numFmtId="0" fontId="0" fillId="5" borderId="22" xfId="0" applyFill="1" applyBorder="1" applyAlignment="1">
      <alignment horizontal="center"/>
    </xf>
    <xf numFmtId="0" fontId="0" fillId="5" borderId="7" xfId="0" applyFill="1" applyBorder="1" applyAlignment="1">
      <alignment horizontal="center"/>
    </xf>
    <xf numFmtId="0" fontId="2" fillId="5" borderId="10" xfId="0" applyFont="1" applyFill="1" applyBorder="1"/>
    <xf numFmtId="0" fontId="0" fillId="5" borderId="13" xfId="0" applyFill="1" applyBorder="1"/>
    <xf numFmtId="0" fontId="0" fillId="5" borderId="8" xfId="0" applyFill="1" applyBorder="1" applyAlignment="1">
      <alignment horizontal="center" wrapText="1"/>
    </xf>
    <xf numFmtId="0" fontId="0" fillId="5" borderId="26" xfId="0" applyFill="1" applyBorder="1"/>
    <xf numFmtId="0" fontId="0" fillId="5" borderId="29" xfId="0" applyFill="1" applyBorder="1" applyAlignment="1">
      <alignment horizontal="center"/>
    </xf>
    <xf numFmtId="0" fontId="0" fillId="5" borderId="3" xfId="0" applyFill="1" applyBorder="1" applyAlignment="1">
      <alignment horizontal="center"/>
    </xf>
    <xf numFmtId="0" fontId="0" fillId="5" borderId="30" xfId="0" applyFill="1" applyBorder="1" applyAlignment="1">
      <alignment horizontal="center"/>
    </xf>
    <xf numFmtId="0" fontId="0" fillId="0" borderId="19" xfId="0" applyBorder="1" applyAlignment="1"/>
    <xf numFmtId="166" fontId="0" fillId="9" borderId="8" xfId="0" applyNumberFormat="1" applyFill="1" applyBorder="1"/>
    <xf numFmtId="0" fontId="0" fillId="5" borderId="31" xfId="0" applyFill="1" applyBorder="1" applyAlignment="1"/>
    <xf numFmtId="0" fontId="2" fillId="5" borderId="7" xfId="0" applyFont="1" applyFill="1" applyBorder="1"/>
    <xf numFmtId="0" fontId="2" fillId="5" borderId="1" xfId="0" applyFont="1" applyFill="1" applyBorder="1"/>
    <xf numFmtId="166" fontId="0" fillId="9" borderId="2" xfId="0" applyNumberFormat="1" applyFill="1" applyBorder="1"/>
    <xf numFmtId="0" fontId="6" fillId="5" borderId="0" xfId="1" applyFill="1" applyBorder="1" applyAlignment="1"/>
    <xf numFmtId="166" fontId="0" fillId="5" borderId="8" xfId="0" applyNumberFormat="1" applyFill="1" applyBorder="1"/>
    <xf numFmtId="165" fontId="0" fillId="9" borderId="1" xfId="0" applyNumberFormat="1" applyFill="1" applyBorder="1"/>
    <xf numFmtId="0" fontId="2" fillId="5" borderId="35" xfId="0" applyFont="1" applyFill="1" applyBorder="1" applyAlignment="1"/>
    <xf numFmtId="166" fontId="0" fillId="9" borderId="11" xfId="0" applyNumberFormat="1" applyFill="1" applyBorder="1"/>
    <xf numFmtId="0" fontId="2" fillId="5" borderId="40" xfId="0" applyFont="1" applyFill="1" applyBorder="1" applyAlignment="1"/>
    <xf numFmtId="0" fontId="2" fillId="5" borderId="24" xfId="0" applyFont="1" applyFill="1" applyBorder="1" applyAlignment="1">
      <alignment horizontal="center"/>
    </xf>
    <xf numFmtId="0" fontId="0" fillId="5" borderId="42" xfId="0" applyFill="1" applyBorder="1"/>
    <xf numFmtId="0" fontId="0" fillId="5" borderId="43" xfId="0" applyFill="1" applyBorder="1"/>
    <xf numFmtId="0" fontId="2" fillId="5" borderId="40" xfId="0" applyFont="1" applyFill="1" applyBorder="1" applyAlignment="1">
      <alignment horizontal="center"/>
    </xf>
    <xf numFmtId="0" fontId="2" fillId="5" borderId="41" xfId="0" applyFont="1" applyFill="1" applyBorder="1" applyAlignment="1">
      <alignment horizontal="center"/>
    </xf>
    <xf numFmtId="166" fontId="0" fillId="9" borderId="7" xfId="0" applyNumberFormat="1" applyFill="1" applyBorder="1"/>
    <xf numFmtId="166" fontId="0" fillId="5" borderId="44" xfId="0" applyNumberFormat="1" applyFill="1" applyBorder="1"/>
    <xf numFmtId="166" fontId="0" fillId="5" borderId="7" xfId="0" applyNumberFormat="1" applyFill="1" applyBorder="1"/>
    <xf numFmtId="0" fontId="0" fillId="5" borderId="21" xfId="0" applyFill="1" applyBorder="1" applyAlignment="1">
      <alignment horizontal="center" wrapText="1"/>
    </xf>
    <xf numFmtId="165" fontId="0" fillId="9" borderId="18" xfId="0" applyNumberFormat="1" applyFill="1" applyBorder="1"/>
    <xf numFmtId="165" fontId="0" fillId="9" borderId="19" xfId="0" applyNumberFormat="1" applyFill="1" applyBorder="1"/>
    <xf numFmtId="165" fontId="0" fillId="9" borderId="20" xfId="0" applyNumberFormat="1" applyFill="1" applyBorder="1"/>
    <xf numFmtId="166" fontId="0" fillId="5" borderId="11" xfId="0" applyNumberFormat="1" applyFill="1" applyBorder="1"/>
    <xf numFmtId="166" fontId="0" fillId="5" borderId="45" xfId="0" applyNumberFormat="1" applyFill="1" applyBorder="1"/>
    <xf numFmtId="3" fontId="0" fillId="5" borderId="33" xfId="0" applyNumberFormat="1" applyFill="1" applyBorder="1"/>
    <xf numFmtId="3" fontId="0" fillId="9" borderId="33" xfId="0" applyNumberFormat="1" applyFill="1" applyBorder="1"/>
    <xf numFmtId="3" fontId="0" fillId="9" borderId="14" xfId="0" applyNumberFormat="1" applyFill="1" applyBorder="1"/>
    <xf numFmtId="0" fontId="2" fillId="10" borderId="4" xfId="0" applyFont="1" applyFill="1" applyBorder="1"/>
    <xf numFmtId="0" fontId="2" fillId="10" borderId="5" xfId="0" applyFont="1" applyFill="1" applyBorder="1"/>
    <xf numFmtId="0" fontId="2" fillId="10" borderId="6" xfId="0" applyFont="1" applyFill="1" applyBorder="1"/>
    <xf numFmtId="0" fontId="2" fillId="10" borderId="7" xfId="0" applyFont="1" applyFill="1" applyBorder="1"/>
    <xf numFmtId="3" fontId="2" fillId="10" borderId="1" xfId="0" applyNumberFormat="1" applyFont="1" applyFill="1" applyBorder="1"/>
    <xf numFmtId="0" fontId="2" fillId="10" borderId="1" xfId="0" applyFont="1" applyFill="1" applyBorder="1"/>
    <xf numFmtId="3" fontId="2" fillId="10" borderId="8" xfId="0" applyNumberFormat="1" applyFont="1" applyFill="1" applyBorder="1"/>
    <xf numFmtId="0" fontId="2" fillId="10" borderId="27" xfId="0" applyFont="1" applyFill="1" applyBorder="1"/>
    <xf numFmtId="3" fontId="2" fillId="10" borderId="2" xfId="0" applyNumberFormat="1" applyFont="1" applyFill="1" applyBorder="1"/>
    <xf numFmtId="0" fontId="2" fillId="10" borderId="2" xfId="0" applyFont="1" applyFill="1" applyBorder="1"/>
    <xf numFmtId="3" fontId="2" fillId="10" borderId="28" xfId="0" applyNumberFormat="1" applyFont="1" applyFill="1" applyBorder="1"/>
    <xf numFmtId="0" fontId="2" fillId="10" borderId="44" xfId="0" applyFont="1" applyFill="1" applyBorder="1"/>
    <xf numFmtId="3" fontId="2" fillId="10" borderId="39" xfId="0" applyNumberFormat="1" applyFont="1" applyFill="1" applyBorder="1"/>
    <xf numFmtId="0" fontId="2" fillId="10" borderId="39" xfId="0" applyFont="1" applyFill="1" applyBorder="1"/>
    <xf numFmtId="3" fontId="2" fillId="10" borderId="38" xfId="0" applyNumberFormat="1" applyFont="1" applyFill="1" applyBorder="1"/>
    <xf numFmtId="8" fontId="0" fillId="9" borderId="14" xfId="0" applyNumberFormat="1" applyFill="1" applyBorder="1"/>
    <xf numFmtId="169" fontId="0" fillId="9" borderId="7" xfId="0" applyNumberFormat="1" applyFill="1" applyBorder="1"/>
    <xf numFmtId="0" fontId="0" fillId="0" borderId="0" xfId="0"/>
    <xf numFmtId="0" fontId="0" fillId="5" borderId="1" xfId="0" applyFill="1" applyBorder="1"/>
    <xf numFmtId="0" fontId="0" fillId="5" borderId="7" xfId="0" applyFill="1" applyBorder="1"/>
    <xf numFmtId="0" fontId="0" fillId="5" borderId="8" xfId="0" applyFill="1" applyBorder="1"/>
    <xf numFmtId="0" fontId="2" fillId="5" borderId="35" xfId="0" applyFont="1" applyFill="1" applyBorder="1" applyAlignment="1"/>
    <xf numFmtId="0" fontId="2" fillId="5" borderId="40" xfId="0" applyFont="1" applyFill="1" applyBorder="1" applyAlignment="1"/>
    <xf numFmtId="0" fontId="2" fillId="5" borderId="24" xfId="0" applyFont="1" applyFill="1" applyBorder="1" applyAlignment="1">
      <alignment horizontal="center"/>
    </xf>
    <xf numFmtId="0" fontId="0" fillId="5" borderId="42" xfId="0" applyFill="1" applyBorder="1"/>
    <xf numFmtId="0" fontId="0" fillId="5" borderId="43" xfId="0" applyFill="1" applyBorder="1"/>
    <xf numFmtId="0" fontId="2" fillId="5" borderId="40" xfId="0" applyFont="1" applyFill="1" applyBorder="1" applyAlignment="1">
      <alignment horizontal="center"/>
    </xf>
    <xf numFmtId="0" fontId="2" fillId="5" borderId="41" xfId="0" applyFont="1" applyFill="1" applyBorder="1" applyAlignment="1">
      <alignment horizontal="center"/>
    </xf>
    <xf numFmtId="166" fontId="0" fillId="5" borderId="44" xfId="0" applyNumberFormat="1" applyFill="1" applyBorder="1"/>
    <xf numFmtId="3" fontId="0" fillId="5" borderId="33" xfId="0" applyNumberFormat="1" applyFill="1" applyBorder="1"/>
    <xf numFmtId="0" fontId="2" fillId="10" borderId="7" xfId="0" applyFont="1" applyFill="1" applyBorder="1"/>
    <xf numFmtId="0" fontId="2" fillId="10" borderId="27" xfId="0" applyFont="1" applyFill="1" applyBorder="1"/>
    <xf numFmtId="0" fontId="2" fillId="10" borderId="44" xfId="0" applyFont="1" applyFill="1" applyBorder="1"/>
    <xf numFmtId="169" fontId="0" fillId="9" borderId="1" xfId="0" applyNumberFormat="1" applyFill="1" applyBorder="1"/>
    <xf numFmtId="169" fontId="0" fillId="9" borderId="8" xfId="0" applyNumberFormat="1" applyFill="1" applyBorder="1"/>
    <xf numFmtId="169" fontId="0" fillId="9" borderId="47" xfId="0" applyNumberFormat="1" applyFill="1" applyBorder="1"/>
    <xf numFmtId="169" fontId="0" fillId="5" borderId="44" xfId="0" applyNumberFormat="1" applyFill="1" applyBorder="1"/>
    <xf numFmtId="0" fontId="0" fillId="0" borderId="0" xfId="0" applyFill="1"/>
    <xf numFmtId="165" fontId="0" fillId="9" borderId="8" xfId="0" applyNumberFormat="1" applyFill="1" applyBorder="1"/>
    <xf numFmtId="169" fontId="0" fillId="5" borderId="7" xfId="0" applyNumberFormat="1" applyFill="1" applyBorder="1"/>
    <xf numFmtId="169" fontId="0" fillId="5" borderId="1" xfId="0" applyNumberFormat="1" applyFill="1" applyBorder="1"/>
    <xf numFmtId="169" fontId="0" fillId="5" borderId="8" xfId="0" applyNumberFormat="1" applyFill="1" applyBorder="1"/>
    <xf numFmtId="169" fontId="0" fillId="9" borderId="33" xfId="0" applyNumberFormat="1" applyFill="1" applyBorder="1"/>
    <xf numFmtId="169" fontId="2" fillId="10" borderId="1" xfId="0" applyNumberFormat="1" applyFont="1" applyFill="1" applyBorder="1"/>
    <xf numFmtId="169" fontId="2" fillId="10" borderId="8" xfId="0" applyNumberFormat="1" applyFont="1" applyFill="1" applyBorder="1"/>
    <xf numFmtId="169" fontId="2" fillId="10" borderId="28" xfId="0" applyNumberFormat="1" applyFont="1" applyFill="1" applyBorder="1"/>
    <xf numFmtId="169" fontId="2" fillId="10" borderId="39" xfId="0" applyNumberFormat="1" applyFont="1" applyFill="1" applyBorder="1"/>
    <xf numFmtId="0" fontId="0" fillId="3" borderId="1" xfId="0" applyFill="1" applyBorder="1" applyProtection="1">
      <protection locked="0"/>
    </xf>
    <xf numFmtId="165" fontId="3" fillId="3" borderId="1" xfId="2" applyNumberFormat="1" applyFill="1" applyBorder="1" applyAlignment="1" applyProtection="1">
      <alignment wrapText="1"/>
      <protection locked="0"/>
    </xf>
    <xf numFmtId="0" fontId="3" fillId="3" borderId="1" xfId="2" applyFill="1" applyBorder="1" applyAlignment="1" applyProtection="1">
      <alignment wrapText="1"/>
      <protection locked="0"/>
    </xf>
    <xf numFmtId="0" fontId="3" fillId="3" borderId="1" xfId="2" applyFill="1" applyBorder="1" applyAlignment="1" applyProtection="1">
      <alignment horizontal="right" wrapText="1"/>
      <protection locked="0"/>
    </xf>
    <xf numFmtId="0" fontId="0" fillId="3" borderId="8" xfId="0" applyFill="1" applyBorder="1" applyProtection="1">
      <protection locked="0"/>
    </xf>
    <xf numFmtId="0" fontId="6" fillId="0" borderId="0" xfId="1" quotePrefix="1" applyProtection="1">
      <protection locked="0"/>
    </xf>
    <xf numFmtId="0" fontId="0" fillId="0" borderId="0" xfId="0" applyProtection="1">
      <protection locked="0"/>
    </xf>
    <xf numFmtId="0" fontId="6" fillId="0" borderId="0" xfId="1" applyProtection="1">
      <protection locked="0"/>
    </xf>
    <xf numFmtId="3" fontId="0" fillId="3" borderId="1" xfId="0" applyNumberFormat="1" applyFill="1" applyBorder="1" applyProtection="1">
      <protection locked="0"/>
    </xf>
    <xf numFmtId="165" fontId="0" fillId="3" borderId="1" xfId="0" applyNumberFormat="1" applyFill="1" applyBorder="1" applyProtection="1">
      <protection locked="0"/>
    </xf>
    <xf numFmtId="164" fontId="0" fillId="3" borderId="1" xfId="0" applyNumberFormat="1" applyFill="1" applyBorder="1" applyProtection="1">
      <protection locked="0"/>
    </xf>
    <xf numFmtId="0" fontId="2" fillId="5" borderId="1" xfId="0" applyFont="1" applyFill="1" applyBorder="1" applyAlignment="1">
      <alignment wrapText="1"/>
    </xf>
    <xf numFmtId="0" fontId="8" fillId="0" borderId="0" xfId="0" applyFont="1" applyProtection="1">
      <protection locked="0"/>
    </xf>
    <xf numFmtId="0" fontId="0" fillId="0" borderId="1" xfId="0" applyBorder="1"/>
    <xf numFmtId="0" fontId="0" fillId="0" borderId="0" xfId="0" applyBorder="1"/>
    <xf numFmtId="0" fontId="0" fillId="0" borderId="0" xfId="0" quotePrefix="1" applyProtection="1">
      <protection locked="0"/>
    </xf>
    <xf numFmtId="0" fontId="0" fillId="5" borderId="9" xfId="0" applyFill="1" applyBorder="1" applyProtection="1">
      <protection locked="0"/>
    </xf>
    <xf numFmtId="0" fontId="0" fillId="11" borderId="1" xfId="0" applyFill="1" applyBorder="1"/>
    <xf numFmtId="0" fontId="0" fillId="5" borderId="1" xfId="0" applyFill="1" applyBorder="1" applyAlignment="1">
      <alignment horizontal="center"/>
    </xf>
    <xf numFmtId="166" fontId="0" fillId="11" borderId="1" xfId="0" applyNumberFormat="1" applyFill="1" applyBorder="1"/>
    <xf numFmtId="0" fontId="0" fillId="5" borderId="46" xfId="0" applyFill="1" applyBorder="1" applyAlignment="1">
      <alignment horizontal="center"/>
    </xf>
    <xf numFmtId="0" fontId="0" fillId="3" borderId="46" xfId="0" applyFill="1" applyBorder="1" applyProtection="1">
      <protection locked="0"/>
    </xf>
    <xf numFmtId="0" fontId="0" fillId="5" borderId="4" xfId="0" applyFill="1" applyBorder="1"/>
    <xf numFmtId="0" fontId="2" fillId="3" borderId="5" xfId="0" applyFont="1" applyFill="1" applyBorder="1" applyAlignment="1" applyProtection="1">
      <alignment horizontal="center"/>
      <protection locked="0"/>
    </xf>
    <xf numFmtId="0" fontId="0" fillId="5" borderId="6" xfId="0" applyFill="1" applyBorder="1"/>
    <xf numFmtId="0" fontId="0" fillId="5" borderId="8" xfId="0" quotePrefix="1" applyFill="1" applyBorder="1"/>
    <xf numFmtId="0" fontId="3" fillId="5" borderId="7" xfId="2" applyFont="1" applyFill="1" applyBorder="1" applyAlignment="1">
      <alignment wrapText="1"/>
    </xf>
    <xf numFmtId="0" fontId="3" fillId="5" borderId="9" xfId="2" applyFont="1" applyFill="1" applyBorder="1" applyAlignment="1">
      <alignment wrapText="1"/>
    </xf>
    <xf numFmtId="0" fontId="3" fillId="3" borderId="10" xfId="2" applyFill="1" applyBorder="1" applyAlignment="1" applyProtection="1">
      <alignment horizontal="right" wrapText="1"/>
      <protection locked="0"/>
    </xf>
    <xf numFmtId="0" fontId="0" fillId="14" borderId="1" xfId="0" applyFill="1" applyBorder="1" applyAlignment="1" applyProtection="1">
      <alignment wrapText="1"/>
      <protection locked="0"/>
    </xf>
    <xf numFmtId="0" fontId="0" fillId="0" borderId="4" xfId="0" applyBorder="1"/>
    <xf numFmtId="0" fontId="0" fillId="0" borderId="5" xfId="0" applyBorder="1"/>
    <xf numFmtId="0" fontId="0" fillId="0" borderId="7" xfId="0" applyBorder="1"/>
    <xf numFmtId="0" fontId="0" fillId="0" borderId="8" xfId="0" applyBorder="1"/>
    <xf numFmtId="0" fontId="0" fillId="0" borderId="9" xfId="0" applyBorder="1"/>
    <xf numFmtId="0" fontId="0" fillId="0" borderId="26" xfId="0" applyBorder="1"/>
    <xf numFmtId="0" fontId="0" fillId="15" borderId="1" xfId="0" applyFill="1" applyBorder="1"/>
    <xf numFmtId="0" fontId="2" fillId="6" borderId="7" xfId="0" applyFont="1" applyFill="1" applyBorder="1"/>
    <xf numFmtId="0" fontId="2" fillId="6" borderId="9" xfId="0" applyFont="1" applyFill="1" applyBorder="1"/>
    <xf numFmtId="0" fontId="2" fillId="6" borderId="6" xfId="0" applyFont="1" applyFill="1" applyBorder="1"/>
    <xf numFmtId="0" fontId="0" fillId="7" borderId="8" xfId="0" applyFill="1" applyBorder="1"/>
    <xf numFmtId="0" fontId="2" fillId="13" borderId="7" xfId="0" applyFont="1" applyFill="1" applyBorder="1"/>
    <xf numFmtId="0" fontId="2" fillId="13" borderId="9" xfId="0" applyFont="1" applyFill="1" applyBorder="1"/>
    <xf numFmtId="0" fontId="2" fillId="13" borderId="6" xfId="0" applyFont="1" applyFill="1" applyBorder="1"/>
    <xf numFmtId="0" fontId="0" fillId="14" borderId="1" xfId="0" applyFill="1" applyBorder="1"/>
    <xf numFmtId="0" fontId="0" fillId="2" borderId="8" xfId="0" applyFill="1" applyBorder="1"/>
    <xf numFmtId="0" fontId="2" fillId="0" borderId="1" xfId="0" applyFont="1" applyBorder="1"/>
    <xf numFmtId="0" fontId="2" fillId="17" borderId="5" xfId="0" applyFont="1" applyFill="1" applyBorder="1" applyAlignment="1">
      <alignment wrapText="1"/>
    </xf>
    <xf numFmtId="0" fontId="2" fillId="17" borderId="6" xfId="0" applyFont="1" applyFill="1" applyBorder="1" applyAlignment="1">
      <alignment wrapText="1"/>
    </xf>
    <xf numFmtId="0" fontId="2" fillId="16" borderId="10" xfId="0" applyFont="1" applyFill="1" applyBorder="1" applyAlignment="1">
      <alignment wrapText="1"/>
    </xf>
    <xf numFmtId="0" fontId="0" fillId="16" borderId="10" xfId="0" applyFill="1" applyBorder="1"/>
    <xf numFmtId="0" fontId="2" fillId="0" borderId="0" xfId="0" applyFont="1" applyBorder="1"/>
    <xf numFmtId="0" fontId="0" fillId="20" borderId="7" xfId="0" applyFill="1" applyBorder="1"/>
    <xf numFmtId="0" fontId="0" fillId="11" borderId="7" xfId="0" applyFill="1" applyBorder="1"/>
    <xf numFmtId="0" fontId="0" fillId="11" borderId="8" xfId="0" applyFill="1" applyBorder="1"/>
    <xf numFmtId="165" fontId="0" fillId="0" borderId="0" xfId="0" applyNumberFormat="1"/>
    <xf numFmtId="0" fontId="0" fillId="0" borderId="0" xfId="0" applyNumberFormat="1"/>
    <xf numFmtId="164" fontId="0" fillId="0" borderId="0" xfId="0" applyNumberFormat="1"/>
    <xf numFmtId="0" fontId="0" fillId="0" borderId="51" xfId="0" applyBorder="1" applyAlignment="1">
      <alignment wrapText="1"/>
    </xf>
    <xf numFmtId="0" fontId="2" fillId="22" borderId="52" xfId="0" applyFont="1" applyFill="1" applyBorder="1" applyAlignment="1">
      <alignment wrapText="1"/>
    </xf>
    <xf numFmtId="0" fontId="2" fillId="22" borderId="55" xfId="0" applyNumberFormat="1" applyFont="1" applyFill="1" applyBorder="1"/>
    <xf numFmtId="0" fontId="2" fillId="22" borderId="56" xfId="0" applyFont="1" applyFill="1" applyBorder="1"/>
    <xf numFmtId="0" fontId="2" fillId="22" borderId="57" xfId="0" applyFont="1" applyFill="1" applyBorder="1"/>
    <xf numFmtId="165" fontId="11" fillId="8" borderId="54" xfId="0" applyNumberFormat="1" applyFont="1" applyFill="1" applyBorder="1"/>
    <xf numFmtId="165" fontId="11" fillId="8" borderId="3" xfId="0" applyNumberFormat="1" applyFont="1" applyFill="1" applyBorder="1"/>
    <xf numFmtId="165" fontId="11" fillId="8" borderId="30" xfId="0" applyNumberFormat="1" applyFont="1" applyFill="1" applyBorder="1"/>
    <xf numFmtId="165" fontId="11" fillId="8" borderId="46" xfId="0" applyNumberFormat="1" applyFont="1" applyFill="1" applyBorder="1"/>
    <xf numFmtId="165" fontId="11" fillId="8" borderId="1" xfId="0" applyNumberFormat="1" applyFont="1" applyFill="1" applyBorder="1"/>
    <xf numFmtId="165" fontId="11" fillId="8" borderId="8" xfId="0" applyNumberFormat="1" applyFont="1" applyFill="1" applyBorder="1"/>
    <xf numFmtId="165" fontId="0" fillId="23" borderId="50" xfId="0" applyNumberFormat="1" applyFill="1" applyBorder="1"/>
    <xf numFmtId="0" fontId="2" fillId="15" borderId="53" xfId="0" applyFont="1" applyFill="1" applyBorder="1" applyAlignment="1">
      <alignment wrapText="1"/>
    </xf>
    <xf numFmtId="0" fontId="0" fillId="0" borderId="60" xfId="0" applyBorder="1"/>
    <xf numFmtId="2" fontId="0" fillId="23" borderId="62" xfId="0" applyNumberFormat="1" applyFill="1" applyBorder="1"/>
    <xf numFmtId="0" fontId="0" fillId="23" borderId="63" xfId="0" applyFill="1" applyBorder="1"/>
    <xf numFmtId="0" fontId="0" fillId="6" borderId="58" xfId="0" applyFill="1" applyBorder="1" applyAlignment="1">
      <alignment wrapText="1"/>
    </xf>
    <xf numFmtId="0" fontId="0" fillId="6" borderId="61" xfId="0" applyFill="1" applyBorder="1" applyAlignment="1">
      <alignment wrapText="1"/>
    </xf>
    <xf numFmtId="0" fontId="2" fillId="10" borderId="29" xfId="0" applyFont="1" applyFill="1" applyBorder="1"/>
    <xf numFmtId="0" fontId="2" fillId="10" borderId="3" xfId="0" applyFont="1" applyFill="1" applyBorder="1"/>
    <xf numFmtId="0" fontId="2" fillId="10" borderId="30" xfId="0" applyFont="1" applyFill="1" applyBorder="1"/>
    <xf numFmtId="0" fontId="0" fillId="10" borderId="1" xfId="0" applyFill="1" applyBorder="1"/>
    <xf numFmtId="0" fontId="0" fillId="10" borderId="10" xfId="0" applyFill="1" applyBorder="1"/>
    <xf numFmtId="8" fontId="3" fillId="24" borderId="1" xfId="2" applyNumberFormat="1" applyFill="1" applyBorder="1" applyAlignment="1" applyProtection="1">
      <alignment wrapText="1"/>
      <protection locked="0"/>
    </xf>
    <xf numFmtId="165" fontId="11" fillId="16" borderId="46" xfId="0" applyNumberFormat="1" applyFont="1" applyFill="1" applyBorder="1"/>
    <xf numFmtId="165" fontId="11" fillId="16" borderId="1" xfId="0" applyNumberFormat="1" applyFont="1" applyFill="1" applyBorder="1"/>
    <xf numFmtId="165" fontId="11" fillId="16" borderId="8" xfId="0" applyNumberFormat="1" applyFont="1" applyFill="1" applyBorder="1"/>
    <xf numFmtId="0" fontId="6" fillId="0" borderId="0" xfId="1" quotePrefix="1" applyAlignment="1" applyProtection="1">
      <alignment horizontal="center"/>
      <protection locked="0"/>
    </xf>
    <xf numFmtId="0" fontId="6" fillId="0" borderId="0" xfId="1" applyAlignment="1" applyProtection="1">
      <alignment horizontal="center"/>
      <protection locked="0"/>
    </xf>
    <xf numFmtId="166" fontId="0" fillId="9" borderId="1" xfId="0" applyNumberFormat="1" applyFill="1" applyBorder="1" applyProtection="1"/>
    <xf numFmtId="0" fontId="2" fillId="5" borderId="60" xfId="0" applyFont="1" applyFill="1" applyBorder="1"/>
    <xf numFmtId="0" fontId="2" fillId="5" borderId="64" xfId="0" applyFont="1" applyFill="1" applyBorder="1"/>
    <xf numFmtId="165" fontId="2" fillId="19" borderId="65" xfId="0" applyNumberFormat="1" applyFont="1" applyFill="1" applyBorder="1"/>
    <xf numFmtId="10" fontId="2" fillId="19" borderId="1" xfId="0" applyNumberFormat="1" applyFont="1" applyFill="1" applyBorder="1"/>
    <xf numFmtId="0" fontId="2" fillId="0" borderId="64" xfId="0" applyFont="1" applyBorder="1"/>
    <xf numFmtId="0" fontId="0" fillId="0" borderId="66" xfId="0" applyBorder="1"/>
    <xf numFmtId="0" fontId="2" fillId="3" borderId="59" xfId="0" applyFont="1" applyFill="1" applyBorder="1" applyProtection="1">
      <protection locked="0"/>
    </xf>
    <xf numFmtId="0" fontId="2" fillId="3" borderId="1" xfId="0" applyFont="1" applyFill="1" applyBorder="1" applyProtection="1">
      <protection locked="0"/>
    </xf>
    <xf numFmtId="164" fontId="0" fillId="25" borderId="59" xfId="0" applyNumberFormat="1" applyFill="1" applyBorder="1" applyProtection="1">
      <protection locked="0"/>
    </xf>
    <xf numFmtId="0" fontId="16" fillId="0" borderId="0" xfId="0" applyFont="1"/>
    <xf numFmtId="0" fontId="17" fillId="5" borderId="7" xfId="2" applyFont="1" applyFill="1" applyBorder="1" applyAlignment="1">
      <alignment wrapText="1"/>
    </xf>
    <xf numFmtId="0" fontId="16" fillId="5" borderId="8" xfId="0" applyFont="1" applyFill="1" applyBorder="1"/>
    <xf numFmtId="0" fontId="6" fillId="0" borderId="0" xfId="1" applyFont="1"/>
    <xf numFmtId="0" fontId="2" fillId="0" borderId="0" xfId="0" applyFont="1"/>
    <xf numFmtId="0" fontId="0" fillId="27" borderId="7" xfId="0" applyFill="1" applyBorder="1" applyAlignment="1">
      <alignment wrapText="1"/>
    </xf>
    <xf numFmtId="0" fontId="0" fillId="27" borderId="9" xfId="0" applyFill="1" applyBorder="1" applyAlignment="1">
      <alignment wrapText="1"/>
    </xf>
    <xf numFmtId="0" fontId="0" fillId="0" borderId="0" xfId="0" applyFill="1" applyAlignment="1">
      <alignment wrapText="1"/>
    </xf>
    <xf numFmtId="0" fontId="2" fillId="0" borderId="0" xfId="0" applyFont="1" applyAlignment="1">
      <alignment wrapText="1"/>
    </xf>
    <xf numFmtId="0" fontId="2" fillId="0" borderId="0" xfId="0" applyFont="1" applyFill="1"/>
    <xf numFmtId="166" fontId="0" fillId="0" borderId="0" xfId="0" applyNumberFormat="1" applyFill="1" applyAlignment="1">
      <alignment wrapText="1"/>
    </xf>
    <xf numFmtId="1" fontId="0" fillId="0" borderId="0" xfId="0" applyNumberFormat="1" applyFill="1"/>
    <xf numFmtId="166" fontId="0" fillId="0" borderId="0" xfId="0" applyNumberFormat="1" applyFill="1"/>
    <xf numFmtId="3" fontId="0" fillId="0" borderId="0" xfId="0" applyNumberFormat="1" applyFill="1"/>
    <xf numFmtId="166" fontId="0" fillId="0" borderId="0" xfId="0" applyNumberFormat="1"/>
    <xf numFmtId="0" fontId="6" fillId="0" borderId="0" xfId="1" applyFill="1"/>
    <xf numFmtId="0" fontId="0" fillId="0" borderId="0" xfId="0" applyFill="1" applyBorder="1" applyProtection="1">
      <protection locked="0"/>
    </xf>
    <xf numFmtId="0" fontId="0" fillId="0" borderId="0" xfId="0"/>
    <xf numFmtId="0" fontId="0" fillId="0" borderId="1" xfId="0" applyBorder="1"/>
    <xf numFmtId="0" fontId="0" fillId="0" borderId="1" xfId="0" applyBorder="1" applyAlignment="1">
      <alignment wrapText="1"/>
    </xf>
    <xf numFmtId="0" fontId="0" fillId="14" borderId="1" xfId="0" applyFill="1" applyBorder="1"/>
    <xf numFmtId="0" fontId="0" fillId="14" borderId="1" xfId="0" applyFill="1" applyBorder="1" applyAlignment="1">
      <alignment wrapText="1"/>
    </xf>
    <xf numFmtId="0" fontId="0" fillId="30" borderId="1" xfId="0" applyFill="1" applyBorder="1"/>
    <xf numFmtId="0" fontId="0" fillId="30" borderId="1" xfId="0" applyFill="1" applyBorder="1" applyAlignment="1">
      <alignment wrapText="1"/>
    </xf>
    <xf numFmtId="0" fontId="0" fillId="20" borderId="1" xfId="0" applyFill="1" applyBorder="1"/>
    <xf numFmtId="0" fontId="0" fillId="20" borderId="1" xfId="0" applyFill="1" applyBorder="1" applyAlignment="1">
      <alignment wrapText="1"/>
    </xf>
    <xf numFmtId="0" fontId="0" fillId="0" borderId="0" xfId="0"/>
    <xf numFmtId="0" fontId="0" fillId="30" borderId="1" xfId="0" applyFill="1" applyBorder="1"/>
    <xf numFmtId="0" fontId="0" fillId="30" borderId="1" xfId="0" applyFill="1" applyBorder="1" applyAlignment="1">
      <alignment wrapText="1"/>
    </xf>
    <xf numFmtId="0" fontId="18" fillId="0" borderId="0" xfId="0" applyFont="1" applyAlignment="1">
      <alignment horizontal="center" vertical="center"/>
    </xf>
    <xf numFmtId="0" fontId="0" fillId="13" borderId="6" xfId="0" applyFill="1" applyBorder="1"/>
    <xf numFmtId="0" fontId="0" fillId="13" borderId="8" xfId="0" applyFill="1" applyBorder="1"/>
    <xf numFmtId="0" fontId="2" fillId="22" borderId="26" xfId="0" applyFont="1" applyFill="1" applyBorder="1"/>
    <xf numFmtId="165" fontId="2" fillId="22" borderId="26" xfId="0" applyNumberFormat="1" applyFont="1" applyFill="1" applyBorder="1"/>
    <xf numFmtId="0" fontId="2" fillId="17" borderId="0" xfId="0" applyFont="1" applyFill="1" applyAlignment="1">
      <alignment wrapText="1"/>
    </xf>
    <xf numFmtId="0" fontId="0" fillId="17" borderId="0" xfId="0" applyFill="1"/>
    <xf numFmtId="0" fontId="0" fillId="0" borderId="0" xfId="0"/>
    <xf numFmtId="0" fontId="1" fillId="0" borderId="0" xfId="38"/>
    <xf numFmtId="0" fontId="1" fillId="0" borderId="0" xfId="38" applyFill="1"/>
    <xf numFmtId="2" fontId="1" fillId="0" borderId="0" xfId="38" applyNumberFormat="1" applyFill="1"/>
    <xf numFmtId="8" fontId="0" fillId="0" borderId="0" xfId="0" applyNumberFormat="1"/>
    <xf numFmtId="0" fontId="2" fillId="0" borderId="0" xfId="0" applyFont="1" applyFill="1" applyAlignment="1">
      <alignment wrapText="1"/>
    </xf>
    <xf numFmtId="0" fontId="20" fillId="0" borderId="0" xfId="0" applyFont="1" applyAlignment="1">
      <alignment wrapText="1"/>
    </xf>
    <xf numFmtId="0" fontId="20" fillId="0" borderId="0" xfId="0" applyFont="1" applyFill="1" applyAlignment="1">
      <alignment wrapText="1"/>
    </xf>
    <xf numFmtId="0" fontId="2" fillId="17" borderId="1" xfId="0" applyFont="1" applyFill="1" applyBorder="1" applyAlignment="1">
      <alignment wrapText="1"/>
    </xf>
    <xf numFmtId="0" fontId="0" fillId="17" borderId="1" xfId="0" applyFill="1" applyBorder="1"/>
    <xf numFmtId="0" fontId="2" fillId="27" borderId="0" xfId="0" applyFont="1" applyFill="1" applyAlignment="1">
      <alignment wrapText="1"/>
    </xf>
    <xf numFmtId="0" fontId="0" fillId="27" borderId="0" xfId="0" applyFill="1"/>
    <xf numFmtId="0" fontId="0" fillId="31" borderId="0" xfId="0" applyFill="1"/>
    <xf numFmtId="0" fontId="0" fillId="31" borderId="0" xfId="0" applyFill="1" applyBorder="1"/>
    <xf numFmtId="0" fontId="0" fillId="32" borderId="1" xfId="0" applyFill="1" applyBorder="1"/>
    <xf numFmtId="0" fontId="0" fillId="32" borderId="1" xfId="0" applyNumberFormat="1" applyFont="1" applyFill="1" applyBorder="1"/>
    <xf numFmtId="168" fontId="11" fillId="13" borderId="1" xfId="0" applyNumberFormat="1" applyFont="1" applyFill="1" applyBorder="1" applyProtection="1">
      <protection locked="0"/>
    </xf>
    <xf numFmtId="0" fontId="0" fillId="32" borderId="10" xfId="0" applyNumberFormat="1" applyFont="1" applyFill="1" applyBorder="1"/>
    <xf numFmtId="0" fontId="2" fillId="5" borderId="15" xfId="0" applyFont="1" applyFill="1" applyBorder="1" applyAlignment="1">
      <alignment wrapText="1"/>
    </xf>
    <xf numFmtId="0" fontId="0" fillId="0" borderId="0" xfId="0" applyAlignment="1">
      <alignment wrapText="1"/>
    </xf>
    <xf numFmtId="0" fontId="0" fillId="0" borderId="19" xfId="0" applyBorder="1"/>
    <xf numFmtId="0" fontId="0" fillId="32" borderId="46" xfId="0" applyFill="1" applyBorder="1"/>
    <xf numFmtId="0" fontId="0" fillId="32" borderId="67" xfId="0" applyFill="1" applyBorder="1"/>
    <xf numFmtId="0" fontId="0" fillId="32" borderId="71" xfId="0" applyFill="1" applyBorder="1"/>
    <xf numFmtId="0" fontId="4" fillId="5" borderId="46" xfId="0" applyFont="1" applyFill="1" applyBorder="1" applyAlignment="1">
      <alignment wrapText="1"/>
    </xf>
    <xf numFmtId="168" fontId="0" fillId="13" borderId="1" xfId="0" applyNumberFormat="1" applyFill="1" applyBorder="1" applyProtection="1">
      <protection locked="0"/>
    </xf>
    <xf numFmtId="0" fontId="0" fillId="31" borderId="19" xfId="0" applyFill="1" applyBorder="1"/>
    <xf numFmtId="9" fontId="0" fillId="13" borderId="1" xfId="0" applyNumberFormat="1" applyFill="1" applyBorder="1" applyProtection="1">
      <protection locked="0"/>
    </xf>
    <xf numFmtId="9" fontId="0" fillId="13" borderId="10" xfId="0" applyNumberFormat="1" applyFill="1" applyBorder="1" applyProtection="1">
      <protection locked="0"/>
    </xf>
    <xf numFmtId="168" fontId="0" fillId="13" borderId="10" xfId="0" applyNumberFormat="1" applyFill="1" applyBorder="1" applyProtection="1">
      <protection locked="0"/>
    </xf>
    <xf numFmtId="166" fontId="1" fillId="5" borderId="1" xfId="0" applyNumberFormat="1" applyFont="1" applyFill="1" applyBorder="1"/>
    <xf numFmtId="0" fontId="9" fillId="31" borderId="0" xfId="0" applyFont="1" applyFill="1" applyBorder="1" applyAlignment="1">
      <alignment horizontal="center" vertical="top" wrapText="1"/>
    </xf>
    <xf numFmtId="0" fontId="0" fillId="5" borderId="77" xfId="0" applyFill="1" applyBorder="1"/>
    <xf numFmtId="0" fontId="11" fillId="5" borderId="0" xfId="0" applyFont="1" applyFill="1" applyBorder="1" applyAlignment="1">
      <alignment wrapText="1"/>
    </xf>
    <xf numFmtId="0" fontId="11" fillId="5" borderId="74" xfId="0" applyFont="1" applyFill="1" applyBorder="1" applyAlignment="1">
      <alignment wrapText="1"/>
    </xf>
    <xf numFmtId="0" fontId="11" fillId="5" borderId="77" xfId="0" applyFont="1" applyFill="1" applyBorder="1" applyAlignment="1">
      <alignment wrapText="1"/>
    </xf>
    <xf numFmtId="0" fontId="11" fillId="5" borderId="79" xfId="0" applyFont="1" applyFill="1" applyBorder="1" applyAlignment="1">
      <alignment wrapText="1"/>
    </xf>
    <xf numFmtId="168" fontId="11" fillId="13" borderId="65" xfId="0" applyNumberFormat="1" applyFont="1" applyFill="1" applyBorder="1" applyProtection="1">
      <protection locked="0"/>
    </xf>
    <xf numFmtId="0" fontId="0" fillId="32" borderId="65" xfId="0" applyFill="1" applyBorder="1"/>
    <xf numFmtId="168" fontId="0" fillId="13" borderId="65" xfId="0" applyNumberFormat="1" applyFill="1" applyBorder="1" applyProtection="1">
      <protection locked="0"/>
    </xf>
    <xf numFmtId="166" fontId="0" fillId="5" borderId="1" xfId="0" applyNumberFormat="1" applyFont="1" applyFill="1" applyBorder="1"/>
    <xf numFmtId="0" fontId="0" fillId="3" borderId="1" xfId="0" applyFont="1" applyFill="1" applyBorder="1" applyProtection="1">
      <protection locked="0"/>
    </xf>
    <xf numFmtId="0" fontId="0" fillId="5" borderId="1" xfId="0" applyFont="1" applyFill="1" applyBorder="1" applyAlignment="1">
      <alignment wrapText="1"/>
    </xf>
    <xf numFmtId="0" fontId="11" fillId="5" borderId="0" xfId="0" applyFont="1" applyFill="1" applyBorder="1" applyAlignment="1">
      <alignment horizontal="left" wrapText="1"/>
    </xf>
    <xf numFmtId="168" fontId="11" fillId="13" borderId="3" xfId="0" applyNumberFormat="1" applyFont="1" applyFill="1" applyBorder="1" applyProtection="1">
      <protection locked="0"/>
    </xf>
    <xf numFmtId="0" fontId="0" fillId="32" borderId="3" xfId="0" applyFill="1" applyBorder="1"/>
    <xf numFmtId="0" fontId="2" fillId="31" borderId="0" xfId="0" applyFont="1" applyFill="1" applyBorder="1"/>
    <xf numFmtId="0" fontId="0" fillId="31" borderId="0" xfId="0" applyNumberFormat="1" applyFont="1" applyFill="1" applyBorder="1"/>
    <xf numFmtId="168" fontId="11" fillId="13" borderId="10" xfId="0" applyNumberFormat="1" applyFont="1" applyFill="1" applyBorder="1" applyProtection="1">
      <protection locked="0"/>
    </xf>
    <xf numFmtId="0" fontId="0" fillId="32" borderId="10" xfId="0" applyFill="1" applyBorder="1"/>
    <xf numFmtId="0" fontId="0" fillId="5" borderId="88" xfId="0" applyFill="1" applyBorder="1" applyAlignment="1">
      <alignment horizontal="center"/>
    </xf>
    <xf numFmtId="0" fontId="0" fillId="5" borderId="89" xfId="0" applyFill="1" applyBorder="1" applyAlignment="1">
      <alignment horizontal="center"/>
    </xf>
    <xf numFmtId="0" fontId="0" fillId="5" borderId="91" xfId="0" applyFill="1" applyBorder="1" applyAlignment="1">
      <alignment horizontal="center"/>
    </xf>
    <xf numFmtId="0" fontId="0" fillId="31" borderId="0" xfId="0" applyFill="1" applyBorder="1" applyAlignment="1">
      <alignment wrapText="1"/>
    </xf>
    <xf numFmtId="9" fontId="0" fillId="13" borderId="3" xfId="0" applyNumberFormat="1" applyFill="1" applyBorder="1" applyProtection="1">
      <protection locked="0"/>
    </xf>
    <xf numFmtId="168" fontId="0" fillId="13" borderId="3" xfId="0" applyNumberFormat="1" applyFill="1" applyBorder="1" applyProtection="1">
      <protection locked="0"/>
    </xf>
    <xf numFmtId="2" fontId="12" fillId="31" borderId="0" xfId="0" applyNumberFormat="1" applyFont="1" applyFill="1" applyBorder="1" applyAlignment="1" applyProtection="1">
      <alignment horizontal="left" vertical="center" wrapText="1"/>
    </xf>
    <xf numFmtId="0" fontId="0" fillId="32" borderId="41" xfId="0" applyFill="1" applyBorder="1"/>
    <xf numFmtId="0" fontId="0" fillId="32" borderId="86" xfId="0" applyFill="1" applyBorder="1"/>
    <xf numFmtId="0" fontId="0" fillId="32" borderId="54" xfId="0" applyFill="1" applyBorder="1"/>
    <xf numFmtId="0" fontId="0" fillId="32" borderId="3" xfId="0" applyNumberFormat="1" applyFont="1" applyFill="1" applyBorder="1"/>
    <xf numFmtId="0" fontId="0" fillId="32" borderId="94" xfId="0" applyFill="1" applyBorder="1"/>
    <xf numFmtId="0" fontId="0" fillId="32" borderId="65" xfId="0" applyNumberFormat="1" applyFont="1" applyFill="1" applyBorder="1"/>
    <xf numFmtId="168" fontId="0" fillId="13" borderId="99" xfId="0" applyNumberFormat="1" applyFill="1" applyBorder="1" applyProtection="1">
      <protection locked="0"/>
    </xf>
    <xf numFmtId="0" fontId="0" fillId="32" borderId="98" xfId="0" applyFill="1" applyBorder="1"/>
    <xf numFmtId="0" fontId="26" fillId="5" borderId="24" xfId="0" applyFont="1" applyFill="1" applyBorder="1" applyAlignment="1">
      <alignment wrapText="1"/>
    </xf>
    <xf numFmtId="0" fontId="26" fillId="5" borderId="79" xfId="0" applyFont="1" applyFill="1" applyBorder="1" applyAlignment="1">
      <alignment wrapText="1"/>
    </xf>
    <xf numFmtId="0" fontId="26" fillId="5" borderId="24" xfId="0" applyFont="1" applyFill="1" applyBorder="1"/>
    <xf numFmtId="0" fontId="26" fillId="5" borderId="68" xfId="0" applyFont="1" applyFill="1" applyBorder="1" applyAlignment="1">
      <alignment wrapText="1"/>
    </xf>
    <xf numFmtId="0" fontId="26" fillId="5" borderId="68" xfId="0" applyFont="1" applyFill="1" applyBorder="1"/>
    <xf numFmtId="0" fontId="26" fillId="5" borderId="95" xfId="0" applyFont="1" applyFill="1" applyBorder="1" applyAlignment="1">
      <alignment wrapText="1"/>
    </xf>
    <xf numFmtId="0" fontId="26" fillId="5" borderId="19" xfId="0" applyFont="1" applyFill="1" applyBorder="1" applyAlignment="1">
      <alignment wrapText="1"/>
    </xf>
    <xf numFmtId="0" fontId="26" fillId="13" borderId="1" xfId="0" applyFont="1" applyFill="1" applyBorder="1" applyAlignment="1" applyProtection="1">
      <alignment wrapText="1"/>
      <protection locked="0"/>
    </xf>
    <xf numFmtId="0" fontId="4" fillId="5" borderId="70" xfId="0" applyFont="1" applyFill="1" applyBorder="1" applyAlignment="1">
      <alignment wrapText="1"/>
    </xf>
    <xf numFmtId="0" fontId="26" fillId="13" borderId="10" xfId="0" applyFont="1" applyFill="1" applyBorder="1" applyAlignment="1" applyProtection="1">
      <alignment wrapText="1"/>
      <protection locked="0"/>
    </xf>
    <xf numFmtId="0" fontId="0" fillId="5" borderId="83" xfId="0" applyFill="1" applyBorder="1"/>
    <xf numFmtId="0" fontId="4" fillId="5" borderId="54" xfId="0" applyFont="1" applyFill="1" applyBorder="1" applyAlignment="1">
      <alignment wrapText="1"/>
    </xf>
    <xf numFmtId="168" fontId="0" fillId="3" borderId="1" xfId="0" applyNumberFormat="1" applyFont="1" applyFill="1" applyBorder="1" applyProtection="1">
      <protection locked="0"/>
    </xf>
    <xf numFmtId="166" fontId="1" fillId="5" borderId="3" xfId="0" applyNumberFormat="1" applyFont="1" applyFill="1" applyBorder="1"/>
    <xf numFmtId="166" fontId="0" fillId="5" borderId="65" xfId="0" applyNumberFormat="1" applyFont="1" applyFill="1" applyBorder="1"/>
    <xf numFmtId="0" fontId="0" fillId="3" borderId="65" xfId="0" applyFont="1" applyFill="1" applyBorder="1" applyProtection="1">
      <protection locked="0"/>
    </xf>
    <xf numFmtId="9" fontId="0" fillId="3" borderId="65" xfId="0" applyNumberFormat="1" applyFont="1" applyFill="1" applyBorder="1" applyProtection="1">
      <protection locked="0"/>
    </xf>
    <xf numFmtId="168" fontId="0" fillId="3" borderId="65" xfId="0" applyNumberFormat="1" applyFont="1" applyFill="1" applyBorder="1" applyProtection="1">
      <protection locked="0"/>
    </xf>
    <xf numFmtId="166" fontId="0" fillId="5" borderId="3" xfId="0" applyNumberFormat="1" applyFont="1" applyFill="1" applyBorder="1"/>
    <xf numFmtId="0" fontId="0" fillId="3" borderId="3" xfId="0" applyFont="1" applyFill="1" applyBorder="1" applyProtection="1">
      <protection locked="0"/>
    </xf>
    <xf numFmtId="9" fontId="0" fillId="3" borderId="3" xfId="0" applyNumberFormat="1" applyFont="1" applyFill="1" applyBorder="1" applyProtection="1">
      <protection locked="0"/>
    </xf>
    <xf numFmtId="168" fontId="0" fillId="3" borderId="3" xfId="0" applyNumberFormat="1" applyFont="1" applyFill="1" applyBorder="1" applyProtection="1">
      <protection locked="0"/>
    </xf>
    <xf numFmtId="166" fontId="1" fillId="3" borderId="65" xfId="0" applyNumberFormat="1" applyFont="1" applyFill="1" applyBorder="1"/>
    <xf numFmtId="0" fontId="1" fillId="5" borderId="65" xfId="0" applyFont="1" applyFill="1" applyBorder="1"/>
    <xf numFmtId="166" fontId="1" fillId="5" borderId="65" xfId="0" applyNumberFormat="1" applyFont="1" applyFill="1" applyBorder="1"/>
    <xf numFmtId="0" fontId="2" fillId="5" borderId="81" xfId="0" applyFont="1" applyFill="1" applyBorder="1" applyAlignment="1">
      <alignment horizontal="center" vertical="top"/>
    </xf>
    <xf numFmtId="0" fontId="2" fillId="5" borderId="78" xfId="0" applyFont="1" applyFill="1" applyBorder="1" applyAlignment="1">
      <alignment horizontal="center" vertical="top"/>
    </xf>
    <xf numFmtId="0" fontId="2" fillId="5" borderId="80" xfId="0" applyFont="1" applyFill="1" applyBorder="1" applyAlignment="1">
      <alignment horizontal="center" vertical="top"/>
    </xf>
    <xf numFmtId="0" fontId="2" fillId="5" borderId="90" xfId="0" applyFont="1" applyFill="1" applyBorder="1" applyAlignment="1">
      <alignment horizontal="center" vertical="top"/>
    </xf>
    <xf numFmtId="0" fontId="2" fillId="5" borderId="76" xfId="0" applyFont="1" applyFill="1" applyBorder="1" applyAlignment="1">
      <alignment horizontal="center" vertical="top"/>
    </xf>
    <xf numFmtId="0" fontId="2" fillId="5" borderId="84" xfId="0" applyFont="1" applyFill="1" applyBorder="1" applyAlignment="1">
      <alignment horizontal="center" vertical="top"/>
    </xf>
    <xf numFmtId="0" fontId="2" fillId="5" borderId="92" xfId="0" applyFont="1" applyFill="1" applyBorder="1" applyAlignment="1">
      <alignment horizontal="center" vertical="top" wrapText="1"/>
    </xf>
    <xf numFmtId="0" fontId="0" fillId="5" borderId="0" xfId="0" applyFont="1" applyFill="1" applyBorder="1" applyAlignment="1">
      <alignment wrapText="1"/>
    </xf>
    <xf numFmtId="0" fontId="0" fillId="0" borderId="21" xfId="0" applyBorder="1"/>
    <xf numFmtId="0" fontId="0" fillId="32" borderId="41" xfId="0" applyFont="1" applyFill="1" applyBorder="1"/>
    <xf numFmtId="0" fontId="0" fillId="3" borderId="65" xfId="0" applyFont="1" applyFill="1" applyBorder="1"/>
    <xf numFmtId="0" fontId="0" fillId="3" borderId="10" xfId="0" applyFont="1" applyFill="1" applyBorder="1"/>
    <xf numFmtId="0" fontId="0" fillId="3" borderId="10" xfId="0" applyFont="1" applyFill="1" applyBorder="1" applyProtection="1">
      <protection locked="0"/>
    </xf>
    <xf numFmtId="9" fontId="0" fillId="3" borderId="10" xfId="0" applyNumberFormat="1" applyFont="1" applyFill="1" applyBorder="1" applyProtection="1">
      <protection locked="0"/>
    </xf>
    <xf numFmtId="168" fontId="0" fillId="3" borderId="10" xfId="0" applyNumberFormat="1" applyFont="1" applyFill="1" applyBorder="1" applyProtection="1">
      <protection locked="0"/>
    </xf>
    <xf numFmtId="0" fontId="0" fillId="32" borderId="110" xfId="0" applyFont="1" applyFill="1" applyBorder="1"/>
    <xf numFmtId="0" fontId="11" fillId="5" borderId="3" xfId="0" applyFont="1" applyFill="1" applyBorder="1" applyAlignment="1">
      <alignment wrapText="1"/>
    </xf>
    <xf numFmtId="0" fontId="11" fillId="5" borderId="1" xfId="0" applyFont="1" applyFill="1" applyBorder="1" applyAlignment="1">
      <alignment wrapText="1"/>
    </xf>
    <xf numFmtId="0" fontId="11" fillId="5" borderId="1" xfId="0" applyFont="1" applyFill="1" applyBorder="1"/>
    <xf numFmtId="0" fontId="11" fillId="5" borderId="65" xfId="0" applyFont="1" applyFill="1" applyBorder="1" applyAlignment="1">
      <alignment wrapText="1"/>
    </xf>
    <xf numFmtId="0" fontId="27" fillId="5" borderId="3" xfId="0" applyFont="1" applyFill="1" applyBorder="1" applyAlignment="1">
      <alignment wrapText="1"/>
    </xf>
    <xf numFmtId="0" fontId="27" fillId="5" borderId="1" xfId="0" applyFont="1" applyFill="1" applyBorder="1" applyAlignment="1">
      <alignment wrapText="1"/>
    </xf>
    <xf numFmtId="0" fontId="27" fillId="5" borderId="65" xfId="0" applyFont="1" applyFill="1" applyBorder="1" applyAlignment="1">
      <alignment wrapText="1"/>
    </xf>
    <xf numFmtId="0" fontId="27" fillId="3" borderId="65" xfId="0" applyFont="1" applyFill="1" applyBorder="1" applyAlignment="1">
      <alignment wrapText="1"/>
    </xf>
    <xf numFmtId="0" fontId="27" fillId="5" borderId="1" xfId="0" applyFont="1" applyFill="1" applyBorder="1" applyAlignment="1">
      <alignment vertical="top" wrapText="1"/>
    </xf>
    <xf numFmtId="0" fontId="27" fillId="5" borderId="1" xfId="0" applyFont="1" applyFill="1" applyBorder="1"/>
    <xf numFmtId="0" fontId="27" fillId="5" borderId="10" xfId="0" applyFont="1" applyFill="1" applyBorder="1" applyAlignment="1">
      <alignment wrapText="1"/>
    </xf>
    <xf numFmtId="0" fontId="27" fillId="3" borderId="10" xfId="0" applyFont="1" applyFill="1" applyBorder="1" applyAlignment="1">
      <alignment wrapText="1"/>
    </xf>
    <xf numFmtId="0" fontId="0" fillId="0" borderId="16" xfId="0" applyBorder="1"/>
    <xf numFmtId="0" fontId="6" fillId="0" borderId="0" xfId="1" quotePrefix="1" applyAlignment="1" applyProtection="1">
      <alignment horizontal="center"/>
      <protection locked="0"/>
    </xf>
    <xf numFmtId="0" fontId="6" fillId="0" borderId="0" xfId="1" applyAlignment="1" applyProtection="1">
      <alignment horizontal="center"/>
      <protection locked="0"/>
    </xf>
    <xf numFmtId="0" fontId="2" fillId="5" borderId="80" xfId="0" applyFont="1" applyFill="1" applyBorder="1" applyAlignment="1">
      <alignment horizontal="center" vertical="top"/>
    </xf>
    <xf numFmtId="0" fontId="2" fillId="5" borderId="81" xfId="0" applyFont="1" applyFill="1" applyBorder="1" applyAlignment="1">
      <alignment horizontal="center" vertical="top"/>
    </xf>
    <xf numFmtId="0" fontId="2" fillId="5" borderId="0" xfId="0" applyFont="1" applyFill="1" applyBorder="1" applyAlignment="1">
      <alignment horizontal="center" vertical="center" wrapText="1"/>
    </xf>
    <xf numFmtId="0" fontId="0" fillId="0" borderId="0" xfId="0" applyAlignment="1">
      <alignment wrapText="1"/>
    </xf>
    <xf numFmtId="0" fontId="6" fillId="0" borderId="0" xfId="1" quotePrefix="1" applyAlignment="1" applyProtection="1">
      <alignment horizontal="center"/>
      <protection locked="0"/>
    </xf>
    <xf numFmtId="0" fontId="6" fillId="0" borderId="0" xfId="1" applyAlignment="1" applyProtection="1">
      <alignment horizontal="center"/>
      <protection locked="0"/>
    </xf>
    <xf numFmtId="0" fontId="28" fillId="31" borderId="0" xfId="0" applyFont="1" applyFill="1" applyBorder="1"/>
    <xf numFmtId="0" fontId="2" fillId="5" borderId="81" xfId="0" applyFont="1" applyFill="1" applyBorder="1" applyAlignment="1">
      <alignment horizontal="center" vertical="top"/>
    </xf>
    <xf numFmtId="0" fontId="2" fillId="5" borderId="82" xfId="0" applyFont="1" applyFill="1" applyBorder="1" applyAlignment="1">
      <alignment horizontal="center" vertical="top"/>
    </xf>
    <xf numFmtId="0" fontId="23" fillId="0" borderId="0" xfId="0" applyFont="1" applyFill="1" applyBorder="1"/>
    <xf numFmtId="0" fontId="0" fillId="16" borderId="15" xfId="0" applyFill="1" applyBorder="1" applyAlignment="1">
      <alignment wrapText="1"/>
    </xf>
    <xf numFmtId="0" fontId="0" fillId="16" borderId="17" xfId="0" applyFill="1" applyBorder="1" applyAlignment="1">
      <alignment wrapText="1"/>
    </xf>
    <xf numFmtId="0" fontId="0" fillId="0" borderId="22" xfId="0" applyBorder="1"/>
    <xf numFmtId="0" fontId="0" fillId="0" borderId="111" xfId="0" applyBorder="1"/>
    <xf numFmtId="0" fontId="0" fillId="0" borderId="112" xfId="0" applyBorder="1"/>
    <xf numFmtId="0" fontId="0" fillId="0" borderId="21" xfId="0" applyFill="1" applyBorder="1"/>
    <xf numFmtId="0" fontId="0" fillId="0" borderId="18" xfId="0" applyFill="1" applyBorder="1"/>
    <xf numFmtId="0" fontId="0" fillId="0" borderId="20" xfId="0" applyFill="1" applyBorder="1"/>
    <xf numFmtId="0" fontId="30" fillId="0" borderId="0" xfId="0" applyFont="1" applyFill="1" applyBorder="1" applyAlignment="1"/>
    <xf numFmtId="0" fontId="0" fillId="5" borderId="17" xfId="0" applyFill="1" applyBorder="1"/>
    <xf numFmtId="0" fontId="0" fillId="5" borderId="18" xfId="0" applyFont="1" applyFill="1" applyBorder="1" applyAlignment="1"/>
    <xf numFmtId="0" fontId="24" fillId="5" borderId="19" xfId="0" applyFont="1" applyFill="1" applyBorder="1" applyAlignment="1"/>
    <xf numFmtId="0" fontId="24" fillId="33" borderId="22" xfId="0" applyFont="1" applyFill="1" applyBorder="1" applyAlignment="1"/>
    <xf numFmtId="0" fontId="24" fillId="33" borderId="20" xfId="0" applyFont="1" applyFill="1" applyBorder="1" applyAlignment="1"/>
    <xf numFmtId="0" fontId="0" fillId="32" borderId="2" xfId="0" applyNumberFormat="1" applyFont="1" applyFill="1" applyBorder="1"/>
    <xf numFmtId="0" fontId="0" fillId="32" borderId="87" xfId="0" applyNumberFormat="1" applyFont="1" applyFill="1" applyBorder="1"/>
    <xf numFmtId="0" fontId="0" fillId="32" borderId="69" xfId="0" applyFill="1" applyBorder="1"/>
    <xf numFmtId="0" fontId="0" fillId="32" borderId="73" xfId="0" applyNumberFormat="1" applyFont="1" applyFill="1" applyBorder="1"/>
    <xf numFmtId="0" fontId="28" fillId="0" borderId="0" xfId="0" applyFont="1" applyFill="1" applyBorder="1"/>
    <xf numFmtId="0" fontId="2" fillId="0" borderId="0" xfId="0" applyFont="1" applyFill="1" applyBorder="1"/>
    <xf numFmtId="0" fontId="29" fillId="0" borderId="0" xfId="0" applyFont="1" applyFill="1" applyBorder="1"/>
    <xf numFmtId="0" fontId="0" fillId="5" borderId="78" xfId="0" applyFill="1" applyBorder="1"/>
    <xf numFmtId="0" fontId="0" fillId="5" borderId="84" xfId="0" applyFill="1" applyBorder="1"/>
    <xf numFmtId="165" fontId="0" fillId="9" borderId="77" xfId="0" applyNumberFormat="1" applyFill="1" applyBorder="1"/>
    <xf numFmtId="165" fontId="0" fillId="9" borderId="79" xfId="0" applyNumberFormat="1" applyFill="1" applyBorder="1"/>
    <xf numFmtId="0" fontId="2" fillId="5" borderId="83" xfId="0" applyFont="1" applyFill="1" applyBorder="1" applyAlignment="1">
      <alignment horizontal="center" vertical="center" wrapText="1"/>
    </xf>
    <xf numFmtId="0" fontId="11" fillId="0" borderId="0" xfId="0" applyFont="1"/>
    <xf numFmtId="0" fontId="0" fillId="0" borderId="16" xfId="0" applyBorder="1" applyAlignment="1"/>
    <xf numFmtId="2" fontId="0" fillId="0" borderId="0" xfId="0" applyNumberFormat="1"/>
    <xf numFmtId="0" fontId="0" fillId="32" borderId="30" xfId="0" applyFill="1" applyBorder="1"/>
    <xf numFmtId="0" fontId="0" fillId="32" borderId="117" xfId="0" applyFill="1" applyBorder="1"/>
    <xf numFmtId="0" fontId="0" fillId="32" borderId="26" xfId="0" applyFill="1" applyBorder="1"/>
    <xf numFmtId="0" fontId="0" fillId="5" borderId="83" xfId="0" applyFill="1" applyBorder="1" applyAlignment="1">
      <alignment horizontal="center" vertical="center" wrapText="1"/>
    </xf>
    <xf numFmtId="0" fontId="0" fillId="5" borderId="85" xfId="0" applyFill="1" applyBorder="1" applyAlignment="1">
      <alignment horizontal="center" vertical="center" wrapText="1"/>
    </xf>
    <xf numFmtId="0" fontId="0" fillId="32" borderId="118" xfId="0" applyFill="1" applyBorder="1"/>
    <xf numFmtId="0" fontId="0" fillId="31" borderId="16" xfId="0" applyFill="1" applyBorder="1"/>
    <xf numFmtId="0" fontId="0" fillId="0" borderId="0" xfId="0" applyFont="1"/>
    <xf numFmtId="0" fontId="0" fillId="32" borderId="3" xfId="0" applyFont="1" applyFill="1" applyBorder="1"/>
    <xf numFmtId="0" fontId="0" fillId="32" borderId="65" xfId="0" applyFont="1" applyFill="1" applyBorder="1"/>
    <xf numFmtId="168" fontId="0" fillId="3" borderId="87" xfId="0" applyNumberFormat="1" applyFont="1" applyFill="1" applyBorder="1" applyProtection="1">
      <protection locked="0"/>
    </xf>
    <xf numFmtId="0" fontId="0" fillId="32" borderId="87" xfId="0" applyFont="1" applyFill="1" applyBorder="1"/>
    <xf numFmtId="0" fontId="0" fillId="5" borderId="57" xfId="0" applyFont="1" applyFill="1" applyBorder="1" applyAlignment="1">
      <alignment wrapText="1"/>
    </xf>
    <xf numFmtId="0" fontId="11" fillId="5" borderId="8" xfId="1" applyFont="1" applyFill="1" applyBorder="1"/>
    <xf numFmtId="0" fontId="2" fillId="5" borderId="0" xfId="0" applyFont="1" applyFill="1" applyBorder="1" applyAlignment="1">
      <alignment horizontal="center" vertical="center" wrapText="1"/>
    </xf>
    <xf numFmtId="0" fontId="0" fillId="5" borderId="0" xfId="0" applyFill="1" applyBorder="1" applyAlignment="1">
      <alignment horizontal="center" vertical="center" wrapText="1"/>
    </xf>
    <xf numFmtId="0" fontId="0" fillId="5" borderId="34" xfId="0" applyFill="1" applyBorder="1" applyAlignment="1">
      <alignment horizontal="center" vertical="center" wrapText="1"/>
    </xf>
    <xf numFmtId="0" fontId="24" fillId="5" borderId="0" xfId="0" applyFont="1" applyFill="1" applyBorder="1" applyAlignment="1">
      <alignment textRotation="90" wrapText="1"/>
    </xf>
    <xf numFmtId="0" fontId="0" fillId="5" borderId="0" xfId="0" applyFill="1" applyBorder="1" applyAlignment="1">
      <alignment textRotation="90" wrapText="1"/>
    </xf>
    <xf numFmtId="0" fontId="2" fillId="5" borderId="111" xfId="0" applyFont="1" applyFill="1" applyBorder="1" applyAlignment="1">
      <alignment horizontal="center" vertical="center" wrapText="1"/>
    </xf>
    <xf numFmtId="0" fontId="0" fillId="5" borderId="83" xfId="0" applyFont="1" applyFill="1" applyBorder="1" applyAlignment="1">
      <alignment wrapText="1"/>
    </xf>
    <xf numFmtId="0" fontId="0" fillId="5" borderId="83" xfId="0" applyFont="1" applyFill="1" applyBorder="1"/>
    <xf numFmtId="0" fontId="0" fillId="5" borderId="83" xfId="0" applyFont="1" applyFill="1" applyBorder="1" applyAlignment="1" applyProtection="1">
      <alignment wrapText="1"/>
    </xf>
    <xf numFmtId="0" fontId="2" fillId="5" borderId="15"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6" xfId="0" applyFont="1" applyFill="1" applyBorder="1" applyAlignment="1">
      <alignment wrapText="1"/>
    </xf>
    <xf numFmtId="0" fontId="0" fillId="5" borderId="16" xfId="0" applyFont="1" applyFill="1" applyBorder="1"/>
    <xf numFmtId="0" fontId="0" fillId="5" borderId="16" xfId="0" applyFont="1" applyFill="1" applyBorder="1" applyAlignment="1" applyProtection="1">
      <alignment wrapText="1"/>
    </xf>
    <xf numFmtId="0" fontId="9" fillId="31" borderId="19" xfId="0" applyFont="1" applyFill="1" applyBorder="1" applyAlignment="1">
      <alignment horizontal="center" vertical="top" wrapText="1"/>
    </xf>
    <xf numFmtId="0" fontId="0" fillId="5" borderId="17" xfId="0" applyFill="1" applyBorder="1" applyAlignment="1">
      <alignment textRotation="90" wrapText="1"/>
    </xf>
    <xf numFmtId="0" fontId="0" fillId="31" borderId="19" xfId="0" applyNumberFormat="1" applyFont="1" applyFill="1" applyBorder="1"/>
    <xf numFmtId="0" fontId="0" fillId="0" borderId="33" xfId="0" applyBorder="1"/>
    <xf numFmtId="0" fontId="0" fillId="31" borderId="19" xfId="0" applyFill="1" applyBorder="1" applyAlignment="1">
      <alignment horizontal="center" vertical="center"/>
    </xf>
    <xf numFmtId="0" fontId="4" fillId="31" borderId="19" xfId="0" applyFont="1" applyFill="1" applyBorder="1" applyAlignment="1">
      <alignment wrapText="1"/>
    </xf>
    <xf numFmtId="166" fontId="7" fillId="31" borderId="19" xfId="0" applyNumberFormat="1" applyFont="1" applyFill="1" applyBorder="1"/>
    <xf numFmtId="168" fontId="0" fillId="31" borderId="19" xfId="0" applyNumberFormat="1" applyFill="1" applyBorder="1" applyProtection="1">
      <protection locked="0"/>
    </xf>
    <xf numFmtId="168" fontId="0" fillId="31" borderId="19" xfId="42" applyNumberFormat="1" applyFont="1" applyFill="1" applyBorder="1"/>
    <xf numFmtId="0" fontId="22" fillId="31" borderId="19" xfId="0" applyFont="1" applyFill="1" applyBorder="1"/>
    <xf numFmtId="0" fontId="0" fillId="31" borderId="121" xfId="0" applyFill="1" applyBorder="1"/>
    <xf numFmtId="0" fontId="0" fillId="31" borderId="121" xfId="0" applyNumberFormat="1" applyFont="1" applyFill="1" applyBorder="1"/>
    <xf numFmtId="0" fontId="27" fillId="5" borderId="1" xfId="0" applyFont="1" applyFill="1" applyBorder="1" applyAlignment="1">
      <alignment horizontal="left" vertical="top" wrapText="1"/>
    </xf>
    <xf numFmtId="0" fontId="0" fillId="3" borderId="2" xfId="0" applyFill="1" applyBorder="1" applyProtection="1">
      <protection locked="0"/>
    </xf>
    <xf numFmtId="0" fontId="6" fillId="5" borderId="16" xfId="1" applyFill="1" applyBorder="1" applyAlignment="1" applyProtection="1">
      <alignment wrapText="1"/>
      <protection locked="0"/>
    </xf>
    <xf numFmtId="0" fontId="6" fillId="5" borderId="17" xfId="1" applyFill="1" applyBorder="1" applyAlignment="1" applyProtection="1">
      <alignment wrapText="1"/>
      <protection locked="0"/>
    </xf>
    <xf numFmtId="0" fontId="23" fillId="5" borderId="0" xfId="0" applyFont="1" applyFill="1"/>
    <xf numFmtId="0" fontId="2" fillId="5" borderId="0" xfId="0" applyFont="1" applyFill="1" applyBorder="1" applyAlignment="1">
      <alignment horizontal="center" vertical="center" wrapText="1"/>
    </xf>
    <xf numFmtId="0" fontId="0" fillId="0" borderId="33" xfId="0" applyBorder="1" applyProtection="1">
      <protection locked="0"/>
    </xf>
    <xf numFmtId="0" fontId="33" fillId="5" borderId="16" xfId="1" applyFont="1" applyFill="1" applyBorder="1" applyAlignment="1" applyProtection="1">
      <alignment wrapText="1"/>
      <protection locked="0"/>
    </xf>
    <xf numFmtId="0" fontId="9" fillId="5" borderId="7" xfId="0" applyFont="1" applyFill="1" applyBorder="1"/>
    <xf numFmtId="0" fontId="0" fillId="3" borderId="7" xfId="0" applyFill="1" applyBorder="1" applyProtection="1">
      <protection locked="0"/>
    </xf>
    <xf numFmtId="0" fontId="0" fillId="3" borderId="28" xfId="0" applyFill="1" applyBorder="1" applyProtection="1">
      <protection locked="0"/>
    </xf>
    <xf numFmtId="0" fontId="12" fillId="2" borderId="9" xfId="0" applyFont="1" applyFill="1" applyBorder="1"/>
    <xf numFmtId="0" fontId="0" fillId="6" borderId="12" xfId="0" applyFill="1" applyBorder="1"/>
    <xf numFmtId="0" fontId="0" fillId="3" borderId="11" xfId="0" applyFill="1" applyBorder="1" applyAlignment="1" applyProtection="1">
      <protection locked="0"/>
    </xf>
    <xf numFmtId="0" fontId="0" fillId="3" borderId="12" xfId="0" applyFill="1" applyBorder="1" applyAlignment="1" applyProtection="1">
      <protection locked="0"/>
    </xf>
    <xf numFmtId="0" fontId="0" fillId="3" borderId="1" xfId="0" applyFill="1" applyBorder="1" applyAlignment="1" applyProtection="1">
      <protection locked="0"/>
    </xf>
    <xf numFmtId="0" fontId="0" fillId="3" borderId="10" xfId="0" applyFill="1" applyBorder="1" applyAlignment="1" applyProtection="1">
      <protection locked="0"/>
    </xf>
    <xf numFmtId="0" fontId="0" fillId="3" borderId="122" xfId="0" applyFill="1" applyBorder="1" applyAlignment="1" applyProtection="1">
      <protection locked="0"/>
    </xf>
    <xf numFmtId="0" fontId="0" fillId="3" borderId="3" xfId="0" applyFill="1" applyBorder="1" applyAlignment="1" applyProtection="1">
      <protection locked="0"/>
    </xf>
    <xf numFmtId="0" fontId="0" fillId="3" borderId="25" xfId="0" applyFill="1" applyBorder="1" applyAlignment="1" applyProtection="1">
      <protection locked="0"/>
    </xf>
    <xf numFmtId="0" fontId="0" fillId="3" borderId="123" xfId="0" applyFill="1" applyBorder="1" applyAlignment="1" applyProtection="1">
      <protection locked="0"/>
    </xf>
    <xf numFmtId="9" fontId="0" fillId="13" borderId="65" xfId="42" applyFont="1" applyFill="1" applyBorder="1" applyProtection="1">
      <protection locked="0"/>
    </xf>
    <xf numFmtId="0" fontId="4" fillId="5" borderId="46" xfId="0" applyFont="1" applyFill="1" applyBorder="1" applyAlignment="1">
      <alignment vertical="top" wrapText="1"/>
    </xf>
    <xf numFmtId="0" fontId="26" fillId="5" borderId="96" xfId="0" applyFont="1" applyFill="1" applyBorder="1" applyAlignment="1">
      <alignment vertical="top" wrapText="1"/>
    </xf>
    <xf numFmtId="0" fontId="4" fillId="5" borderId="54" xfId="0" applyFont="1" applyFill="1" applyBorder="1" applyAlignment="1" applyProtection="1">
      <alignment vertical="top" wrapText="1"/>
    </xf>
    <xf numFmtId="0" fontId="4" fillId="5" borderId="46" xfId="0" applyFont="1" applyFill="1" applyBorder="1" applyAlignment="1" applyProtection="1">
      <alignment vertical="top" wrapText="1"/>
    </xf>
    <xf numFmtId="0" fontId="4" fillId="5" borderId="65" xfId="0" applyFont="1" applyFill="1" applyBorder="1" applyAlignment="1" applyProtection="1">
      <alignment vertical="top" wrapText="1"/>
      <protection locked="0"/>
    </xf>
    <xf numFmtId="0" fontId="27" fillId="5" borderId="65" xfId="0" applyFont="1" applyFill="1" applyBorder="1" applyAlignment="1">
      <alignment vertical="top" wrapText="1"/>
    </xf>
    <xf numFmtId="169" fontId="0" fillId="9" borderId="77" xfId="0" applyNumberFormat="1" applyFill="1" applyBorder="1"/>
    <xf numFmtId="3" fontId="0" fillId="5" borderId="0" xfId="0" applyNumberFormat="1" applyFill="1" applyBorder="1"/>
    <xf numFmtId="3" fontId="0" fillId="9" borderId="0" xfId="0" applyNumberFormat="1" applyFill="1" applyBorder="1"/>
    <xf numFmtId="0" fontId="2" fillId="5" borderId="81" xfId="0" applyFont="1" applyFill="1" applyBorder="1" applyAlignment="1">
      <alignment horizontal="center" vertical="top"/>
    </xf>
    <xf numFmtId="8" fontId="0" fillId="0" borderId="48" xfId="0" applyNumberFormat="1" applyBorder="1"/>
    <xf numFmtId="0" fontId="0" fillId="32" borderId="22" xfId="0" applyFill="1" applyBorder="1"/>
    <xf numFmtId="0" fontId="2" fillId="5" borderId="16" xfId="0" applyFont="1" applyFill="1" applyBorder="1"/>
    <xf numFmtId="0" fontId="26" fillId="5" borderId="24" xfId="0" applyFont="1" applyFill="1" applyBorder="1" applyAlignment="1">
      <alignment vertical="top" wrapText="1"/>
    </xf>
    <xf numFmtId="0" fontId="25" fillId="3" borderId="12" xfId="0" applyFont="1" applyFill="1" applyBorder="1" applyProtection="1">
      <protection locked="0"/>
    </xf>
    <xf numFmtId="0" fontId="0" fillId="5" borderId="109" xfId="0" applyFill="1" applyBorder="1" applyProtection="1">
      <protection locked="0"/>
    </xf>
    <xf numFmtId="0" fontId="23" fillId="5" borderId="17" xfId="0" applyFont="1" applyFill="1" applyBorder="1"/>
    <xf numFmtId="0" fontId="23" fillId="5" borderId="22" xfId="0" applyFont="1" applyFill="1" applyBorder="1"/>
    <xf numFmtId="0" fontId="0" fillId="3" borderId="48" xfId="0" applyFill="1" applyBorder="1" applyProtection="1">
      <protection locked="0"/>
    </xf>
    <xf numFmtId="0" fontId="0" fillId="3" borderId="50" xfId="0" applyFill="1" applyBorder="1" applyProtection="1">
      <protection locked="0"/>
    </xf>
    <xf numFmtId="8" fontId="0" fillId="0" borderId="23" xfId="0" applyNumberFormat="1" applyBorder="1"/>
    <xf numFmtId="8" fontId="0" fillId="0" borderId="0" xfId="0" applyNumberFormat="1" applyBorder="1"/>
    <xf numFmtId="8" fontId="0" fillId="16" borderId="0" xfId="0" applyNumberFormat="1" applyFill="1" applyBorder="1"/>
    <xf numFmtId="8" fontId="0" fillId="16" borderId="34" xfId="0" applyNumberFormat="1" applyFill="1" applyBorder="1"/>
    <xf numFmtId="8" fontId="0" fillId="0" borderId="34" xfId="0" applyNumberFormat="1" applyBorder="1"/>
    <xf numFmtId="8" fontId="0" fillId="0" borderId="1" xfId="0" applyNumberFormat="1" applyBorder="1"/>
    <xf numFmtId="1" fontId="0" fillId="9" borderId="1" xfId="0" applyNumberFormat="1" applyFill="1" applyBorder="1"/>
    <xf numFmtId="1" fontId="0" fillId="8" borderId="10" xfId="0" applyNumberFormat="1" applyFill="1" applyBorder="1" applyProtection="1">
      <protection locked="0"/>
    </xf>
    <xf numFmtId="1" fontId="0" fillId="9" borderId="8" xfId="0" applyNumberFormat="1" applyFill="1" applyBorder="1"/>
    <xf numFmtId="1" fontId="0" fillId="9" borderId="2" xfId="0" applyNumberFormat="1" applyFill="1" applyBorder="1"/>
    <xf numFmtId="1" fontId="0" fillId="9" borderId="28" xfId="0" applyNumberFormat="1" applyFill="1" applyBorder="1"/>
    <xf numFmtId="1" fontId="0" fillId="5" borderId="2" xfId="0" applyNumberFormat="1" applyFill="1" applyBorder="1"/>
    <xf numFmtId="1" fontId="0" fillId="5" borderId="28" xfId="0" applyNumberFormat="1" applyFill="1" applyBorder="1"/>
    <xf numFmtId="1" fontId="0" fillId="5" borderId="1" xfId="0" applyNumberFormat="1" applyFill="1" applyBorder="1"/>
    <xf numFmtId="1" fontId="0" fillId="5" borderId="8" xfId="0" applyNumberFormat="1" applyFill="1" applyBorder="1"/>
    <xf numFmtId="1" fontId="0" fillId="9" borderId="11" xfId="0" applyNumberFormat="1" applyFill="1" applyBorder="1"/>
    <xf numFmtId="1" fontId="0" fillId="9" borderId="48" xfId="0" applyNumberFormat="1" applyFill="1" applyBorder="1"/>
    <xf numFmtId="9" fontId="0" fillId="20" borderId="1" xfId="0" applyNumberFormat="1" applyFill="1" applyBorder="1"/>
    <xf numFmtId="9" fontId="0" fillId="20" borderId="10" xfId="0" applyNumberFormat="1" applyFill="1" applyBorder="1"/>
    <xf numFmtId="6" fontId="0" fillId="0" borderId="1" xfId="0" applyNumberFormat="1" applyBorder="1"/>
    <xf numFmtId="165" fontId="0" fillId="0" borderId="10" xfId="0" applyNumberFormat="1" applyBorder="1"/>
    <xf numFmtId="165" fontId="0" fillId="0" borderId="26" xfId="0" applyNumberFormat="1" applyBorder="1"/>
    <xf numFmtId="0" fontId="11" fillId="5" borderId="74" xfId="0" applyFont="1" applyFill="1" applyBorder="1" applyAlignment="1">
      <alignment horizontal="left" wrapText="1"/>
    </xf>
    <xf numFmtId="0" fontId="11" fillId="5" borderId="77" xfId="0" applyFont="1" applyFill="1" applyBorder="1" applyAlignment="1">
      <alignment horizontal="left" wrapText="1"/>
    </xf>
    <xf numFmtId="0" fontId="11" fillId="5" borderId="79" xfId="0" applyFont="1" applyFill="1" applyBorder="1" applyAlignment="1">
      <alignment horizontal="left" wrapText="1"/>
    </xf>
    <xf numFmtId="0" fontId="0" fillId="5" borderId="0" xfId="0" applyFill="1" applyAlignment="1">
      <alignment horizontal="left"/>
    </xf>
    <xf numFmtId="0" fontId="0" fillId="5" borderId="88" xfId="0" applyFill="1" applyBorder="1" applyAlignment="1">
      <alignment horizontal="left"/>
    </xf>
    <xf numFmtId="0" fontId="0" fillId="5" borderId="89" xfId="0" applyFill="1" applyBorder="1" applyAlignment="1">
      <alignment horizontal="left"/>
    </xf>
    <xf numFmtId="0" fontId="0" fillId="5" borderId="91" xfId="0" applyFill="1" applyBorder="1" applyAlignment="1">
      <alignment horizontal="left"/>
    </xf>
    <xf numFmtId="166" fontId="26" fillId="13" borderId="3" xfId="0" applyNumberFormat="1" applyFont="1" applyFill="1" applyBorder="1" applyAlignment="1" applyProtection="1">
      <alignment wrapText="1"/>
      <protection locked="0"/>
    </xf>
    <xf numFmtId="166" fontId="26" fillId="13" borderId="1" xfId="0" applyNumberFormat="1" applyFont="1" applyFill="1" applyBorder="1" applyAlignment="1" applyProtection="1">
      <alignment wrapText="1"/>
      <protection locked="0"/>
    </xf>
    <xf numFmtId="0" fontId="6" fillId="0" borderId="0" xfId="1" quotePrefix="1" applyAlignment="1" applyProtection="1">
      <alignment horizontal="center"/>
      <protection locked="0"/>
    </xf>
    <xf numFmtId="0" fontId="6" fillId="0" borderId="0" xfId="1" applyAlignment="1" applyProtection="1">
      <alignment horizontal="center"/>
      <protection locked="0"/>
    </xf>
    <xf numFmtId="0" fontId="0" fillId="5" borderId="16" xfId="0" applyFill="1" applyBorder="1" applyAlignment="1">
      <alignment horizontal="center" wrapText="1"/>
    </xf>
    <xf numFmtId="0" fontId="2" fillId="5" borderId="0" xfId="0" applyFont="1" applyFill="1" applyBorder="1" applyAlignment="1">
      <alignment horizontal="center" vertical="center"/>
    </xf>
    <xf numFmtId="0" fontId="2" fillId="5" borderId="83" xfId="0" applyFont="1" applyFill="1" applyBorder="1" applyAlignment="1">
      <alignment horizontal="center" vertical="center"/>
    </xf>
    <xf numFmtId="0" fontId="0" fillId="5" borderId="24" xfId="0" applyFill="1" applyBorder="1" applyAlignment="1">
      <alignment horizontal="center" wrapText="1"/>
    </xf>
    <xf numFmtId="0" fontId="0" fillId="5" borderId="21" xfId="0" applyFill="1" applyBorder="1" applyAlignment="1">
      <alignment horizontal="right"/>
    </xf>
    <xf numFmtId="0" fontId="0" fillId="5" borderId="17" xfId="0" applyFill="1" applyBorder="1" applyAlignment="1">
      <alignment horizontal="center" wrapText="1"/>
    </xf>
    <xf numFmtId="0" fontId="0" fillId="5" borderId="41" xfId="0" applyFill="1" applyBorder="1" applyAlignment="1">
      <alignment horizontal="center" wrapText="1"/>
    </xf>
    <xf numFmtId="0" fontId="0" fillId="3" borderId="20" xfId="0" applyFill="1" applyBorder="1"/>
    <xf numFmtId="0" fontId="0" fillId="8" borderId="1" xfId="0" applyFill="1" applyBorder="1" applyProtection="1">
      <protection locked="0"/>
    </xf>
    <xf numFmtId="0" fontId="34" fillId="8" borderId="12" xfId="0" applyFont="1" applyFill="1" applyBorder="1" applyProtection="1">
      <protection locked="0"/>
    </xf>
    <xf numFmtId="0" fontId="34" fillId="8" borderId="0" xfId="0" applyFont="1" applyFill="1"/>
    <xf numFmtId="0" fontId="26" fillId="5" borderId="0" xfId="0" applyFont="1" applyFill="1" applyBorder="1" applyAlignment="1">
      <alignment wrapText="1"/>
    </xf>
    <xf numFmtId="168" fontId="0" fillId="13" borderId="73" xfId="0" applyNumberFormat="1" applyFill="1" applyBorder="1" applyProtection="1">
      <protection locked="0"/>
    </xf>
    <xf numFmtId="0" fontId="0" fillId="0" borderId="19" xfId="0" applyFill="1" applyBorder="1"/>
    <xf numFmtId="0" fontId="2" fillId="0" borderId="19" xfId="0" applyFont="1" applyFill="1" applyBorder="1"/>
    <xf numFmtId="0" fontId="0" fillId="32" borderId="34" xfId="0" applyFill="1" applyBorder="1"/>
    <xf numFmtId="0" fontId="0" fillId="32" borderId="20" xfId="0" applyFill="1" applyBorder="1"/>
    <xf numFmtId="0" fontId="0" fillId="32" borderId="87" xfId="0" applyFill="1" applyBorder="1"/>
    <xf numFmtId="0" fontId="0" fillId="32" borderId="127" xfId="0" applyFill="1" applyBorder="1"/>
    <xf numFmtId="0" fontId="0" fillId="32" borderId="128" xfId="0" applyFill="1" applyBorder="1"/>
    <xf numFmtId="0" fontId="0" fillId="32" borderId="116" xfId="0" applyFill="1" applyBorder="1"/>
    <xf numFmtId="0" fontId="0" fillId="32" borderId="129" xfId="0" applyFill="1" applyBorder="1"/>
    <xf numFmtId="0" fontId="0" fillId="32" borderId="131" xfId="0" applyFill="1" applyBorder="1"/>
    <xf numFmtId="0" fontId="0" fillId="32" borderId="134" xfId="0" applyFill="1" applyBorder="1"/>
    <xf numFmtId="0" fontId="0" fillId="32" borderId="136" xfId="0" applyFill="1" applyBorder="1"/>
    <xf numFmtId="166" fontId="0" fillId="9" borderId="10" xfId="0" applyNumberFormat="1" applyFill="1" applyBorder="1"/>
    <xf numFmtId="0" fontId="2" fillId="9" borderId="10" xfId="0" applyFont="1" applyFill="1" applyBorder="1" applyProtection="1">
      <protection locked="0"/>
    </xf>
    <xf numFmtId="0" fontId="0" fillId="9" borderId="10" xfId="0" applyFill="1" applyBorder="1" applyProtection="1">
      <protection locked="0"/>
    </xf>
    <xf numFmtId="0" fontId="2" fillId="4" borderId="1" xfId="0" applyFont="1" applyFill="1" applyBorder="1" applyProtection="1"/>
    <xf numFmtId="0" fontId="0" fillId="32" borderId="3" xfId="0" applyFill="1" applyBorder="1" applyProtection="1"/>
    <xf numFmtId="0" fontId="0" fillId="32" borderId="65" xfId="0" applyFill="1" applyBorder="1" applyProtection="1"/>
    <xf numFmtId="0" fontId="0" fillId="32" borderId="1" xfId="0" applyFill="1" applyBorder="1" applyProtection="1"/>
    <xf numFmtId="0" fontId="0" fillId="32" borderId="10" xfId="0" applyFill="1" applyBorder="1" applyProtection="1"/>
    <xf numFmtId="0" fontId="0" fillId="32" borderId="46" xfId="0" applyFill="1" applyBorder="1" applyProtection="1"/>
    <xf numFmtId="0" fontId="0" fillId="32" borderId="1" xfId="0" applyNumberFormat="1" applyFont="1" applyFill="1" applyBorder="1" applyProtection="1"/>
    <xf numFmtId="0" fontId="0" fillId="32" borderId="65" xfId="0" applyNumberFormat="1" applyFont="1" applyFill="1" applyBorder="1" applyProtection="1"/>
    <xf numFmtId="0" fontId="0" fillId="32" borderId="54" xfId="0" applyFill="1" applyBorder="1" applyProtection="1"/>
    <xf numFmtId="0" fontId="0" fillId="32" borderId="3" xfId="0" applyNumberFormat="1" applyFont="1" applyFill="1" applyBorder="1" applyProtection="1"/>
    <xf numFmtId="0" fontId="0" fillId="32" borderId="87" xfId="0" applyFill="1" applyBorder="1" applyProtection="1"/>
    <xf numFmtId="0" fontId="0" fillId="32" borderId="87" xfId="0" applyNumberFormat="1" applyFont="1" applyFill="1" applyBorder="1" applyProtection="1"/>
    <xf numFmtId="0" fontId="0" fillId="32" borderId="69" xfId="0" applyFill="1" applyBorder="1" applyProtection="1"/>
    <xf numFmtId="0" fontId="0" fillId="32" borderId="2" xfId="0" applyNumberFormat="1" applyFont="1" applyFill="1" applyBorder="1" applyProtection="1"/>
    <xf numFmtId="0" fontId="0" fillId="32" borderId="85" xfId="0" applyFill="1" applyBorder="1" applyProtection="1"/>
    <xf numFmtId="0" fontId="0" fillId="32" borderId="73" xfId="0" applyNumberFormat="1" applyFont="1" applyFill="1" applyBorder="1" applyProtection="1"/>
    <xf numFmtId="0" fontId="0" fillId="32" borderId="72" xfId="0" applyFill="1" applyBorder="1" applyProtection="1"/>
    <xf numFmtId="0" fontId="0" fillId="32" borderId="30" xfId="0" applyFill="1" applyBorder="1" applyProtection="1"/>
    <xf numFmtId="0" fontId="0" fillId="32" borderId="94" xfId="0" applyFill="1" applyBorder="1" applyProtection="1"/>
    <xf numFmtId="0" fontId="0" fillId="32" borderId="118" xfId="0" applyFill="1" applyBorder="1" applyProtection="1"/>
    <xf numFmtId="0" fontId="0" fillId="32" borderId="117" xfId="0" applyFill="1" applyBorder="1" applyProtection="1"/>
    <xf numFmtId="0" fontId="0" fillId="32" borderId="106" xfId="0" applyFill="1" applyBorder="1" applyProtection="1"/>
    <xf numFmtId="0" fontId="0" fillId="32" borderId="26" xfId="0" applyFill="1" applyBorder="1" applyProtection="1"/>
    <xf numFmtId="0" fontId="0" fillId="32" borderId="116" xfId="0" applyFill="1" applyBorder="1" applyProtection="1"/>
    <xf numFmtId="0" fontId="0" fillId="32" borderId="8" xfId="0" applyFill="1" applyBorder="1" applyProtection="1"/>
    <xf numFmtId="0" fontId="0" fillId="32" borderId="22" xfId="0" applyFill="1" applyBorder="1" applyProtection="1"/>
    <xf numFmtId="0" fontId="0" fillId="32" borderId="28" xfId="0" applyFill="1" applyBorder="1" applyProtection="1"/>
    <xf numFmtId="0" fontId="0" fillId="32" borderId="112" xfId="0" applyFill="1" applyBorder="1" applyProtection="1"/>
    <xf numFmtId="0" fontId="0" fillId="32" borderId="71" xfId="0" applyFill="1" applyBorder="1" applyProtection="1"/>
    <xf numFmtId="0" fontId="0" fillId="32" borderId="41" xfId="0" applyFill="1" applyBorder="1" applyProtection="1"/>
    <xf numFmtId="0" fontId="0" fillId="32" borderId="67" xfId="0" applyFill="1" applyBorder="1" applyProtection="1"/>
    <xf numFmtId="0" fontId="0" fillId="32" borderId="86" xfId="0" applyFill="1" applyBorder="1" applyProtection="1"/>
    <xf numFmtId="2" fontId="11" fillId="13" borderId="3" xfId="0" applyNumberFormat="1" applyFont="1" applyFill="1" applyBorder="1" applyProtection="1">
      <protection locked="0"/>
    </xf>
    <xf numFmtId="9" fontId="11" fillId="13" borderId="3" xfId="42" applyFont="1" applyFill="1" applyBorder="1" applyProtection="1">
      <protection locked="0"/>
    </xf>
    <xf numFmtId="2" fontId="11" fillId="13" borderId="1" xfId="0" applyNumberFormat="1" applyFont="1" applyFill="1" applyBorder="1" applyProtection="1">
      <protection locked="0"/>
    </xf>
    <xf numFmtId="9" fontId="11" fillId="13" borderId="1" xfId="42" applyFont="1" applyFill="1" applyBorder="1" applyProtection="1">
      <protection locked="0"/>
    </xf>
    <xf numFmtId="2" fontId="11" fillId="13" borderId="65" xfId="0" applyNumberFormat="1" applyFont="1" applyFill="1" applyBorder="1" applyProtection="1">
      <protection locked="0"/>
    </xf>
    <xf numFmtId="9" fontId="11" fillId="13" borderId="65" xfId="42" applyFont="1" applyFill="1" applyBorder="1" applyProtection="1">
      <protection locked="0"/>
    </xf>
    <xf numFmtId="0" fontId="11" fillId="13" borderId="1" xfId="0" applyFont="1" applyFill="1" applyBorder="1" applyAlignment="1" applyProtection="1">
      <alignment wrapText="1"/>
      <protection locked="0"/>
    </xf>
    <xf numFmtId="0" fontId="11" fillId="13" borderId="65" xfId="0" applyFont="1" applyFill="1" applyBorder="1" applyAlignment="1" applyProtection="1">
      <alignment wrapText="1"/>
      <protection locked="0"/>
    </xf>
    <xf numFmtId="0" fontId="11" fillId="13" borderId="73" xfId="0" applyNumberFormat="1" applyFont="1" applyFill="1" applyBorder="1" applyProtection="1">
      <protection locked="0"/>
    </xf>
    <xf numFmtId="0" fontId="11" fillId="13" borderId="2" xfId="0" applyNumberFormat="1" applyFont="1" applyFill="1" applyBorder="1" applyProtection="1">
      <protection locked="0"/>
    </xf>
    <xf numFmtId="0" fontId="11" fillId="13" borderId="10" xfId="0" applyNumberFormat="1" applyFont="1" applyFill="1" applyBorder="1" applyProtection="1">
      <protection locked="0"/>
    </xf>
    <xf numFmtId="9" fontId="11" fillId="13" borderId="10" xfId="42" applyFont="1" applyFill="1" applyBorder="1" applyProtection="1">
      <protection locked="0"/>
    </xf>
    <xf numFmtId="2" fontId="7" fillId="5" borderId="3" xfId="0" applyNumberFormat="1" applyFont="1" applyFill="1" applyBorder="1" applyProtection="1">
      <protection locked="0"/>
    </xf>
    <xf numFmtId="168" fontId="0" fillId="13" borderId="3" xfId="42" applyNumberFormat="1" applyFont="1" applyFill="1" applyBorder="1" applyProtection="1">
      <protection locked="0"/>
    </xf>
    <xf numFmtId="2" fontId="7" fillId="5" borderId="65" xfId="0" applyNumberFormat="1" applyFont="1" applyFill="1" applyBorder="1" applyProtection="1">
      <protection locked="0"/>
    </xf>
    <xf numFmtId="168" fontId="0" fillId="13" borderId="65" xfId="42" applyNumberFormat="1" applyFont="1" applyFill="1" applyBorder="1" applyProtection="1">
      <protection locked="0"/>
    </xf>
    <xf numFmtId="166" fontId="7" fillId="5" borderId="3" xfId="0" applyNumberFormat="1" applyFont="1" applyFill="1" applyBorder="1" applyProtection="1">
      <protection locked="0"/>
    </xf>
    <xf numFmtId="166" fontId="7" fillId="5" borderId="65" xfId="0" applyNumberFormat="1" applyFont="1" applyFill="1" applyBorder="1" applyProtection="1">
      <protection locked="0"/>
    </xf>
    <xf numFmtId="2" fontId="7" fillId="5" borderId="1" xfId="0" applyNumberFormat="1" applyFont="1" applyFill="1" applyBorder="1" applyProtection="1">
      <protection locked="0"/>
    </xf>
    <xf numFmtId="168" fontId="0" fillId="13" borderId="1" xfId="42" applyNumberFormat="1" applyFont="1" applyFill="1" applyBorder="1" applyProtection="1">
      <protection locked="0"/>
    </xf>
    <xf numFmtId="2" fontId="7" fillId="13" borderId="1" xfId="0" applyNumberFormat="1" applyFont="1" applyFill="1" applyBorder="1" applyProtection="1">
      <protection locked="0"/>
    </xf>
    <xf numFmtId="2" fontId="1" fillId="13" borderId="73" xfId="0" applyNumberFormat="1" applyFont="1" applyFill="1" applyBorder="1" applyProtection="1">
      <protection locked="0"/>
    </xf>
    <xf numFmtId="168" fontId="0" fillId="13" borderId="73" xfId="42" applyNumberFormat="1" applyFont="1" applyFill="1" applyBorder="1" applyProtection="1">
      <protection locked="0"/>
    </xf>
    <xf numFmtId="166" fontId="7" fillId="13" borderId="65" xfId="0" applyNumberFormat="1" applyFont="1" applyFill="1" applyBorder="1" applyProtection="1">
      <protection locked="0"/>
    </xf>
    <xf numFmtId="166" fontId="7" fillId="13" borderId="99" xfId="0" applyNumberFormat="1" applyFont="1" applyFill="1" applyBorder="1" applyProtection="1">
      <protection locked="0"/>
    </xf>
    <xf numFmtId="168" fontId="0" fillId="13" borderId="99" xfId="42" applyNumberFormat="1" applyFont="1" applyFill="1" applyBorder="1" applyProtection="1">
      <protection locked="0"/>
    </xf>
    <xf numFmtId="166" fontId="0" fillId="13" borderId="3" xfId="0" applyNumberFormat="1" applyFill="1" applyBorder="1" applyProtection="1">
      <protection locked="0"/>
    </xf>
    <xf numFmtId="166" fontId="0" fillId="13" borderId="1" xfId="0" applyNumberFormat="1" applyFill="1" applyBorder="1" applyProtection="1">
      <protection locked="0"/>
    </xf>
    <xf numFmtId="166" fontId="0" fillId="13" borderId="1" xfId="0" applyNumberFormat="1" applyFont="1" applyFill="1" applyBorder="1" applyProtection="1">
      <protection locked="0"/>
    </xf>
    <xf numFmtId="166" fontId="26" fillId="13" borderId="65" xfId="0" applyNumberFormat="1" applyFont="1" applyFill="1" applyBorder="1" applyAlignment="1" applyProtection="1">
      <alignment wrapText="1"/>
      <protection locked="0"/>
    </xf>
    <xf numFmtId="0" fontId="11" fillId="5" borderId="3" xfId="0" applyFont="1" applyFill="1" applyBorder="1" applyAlignment="1" applyProtection="1">
      <alignment wrapText="1"/>
      <protection locked="0"/>
    </xf>
    <xf numFmtId="166" fontId="0" fillId="5" borderId="3" xfId="0" applyNumberFormat="1" applyFont="1" applyFill="1" applyBorder="1" applyProtection="1">
      <protection locked="0"/>
    </xf>
    <xf numFmtId="0" fontId="0" fillId="5" borderId="1" xfId="0" applyFont="1" applyFill="1" applyBorder="1" applyAlignment="1" applyProtection="1">
      <alignment wrapText="1"/>
      <protection locked="0"/>
    </xf>
    <xf numFmtId="166" fontId="0" fillId="5" borderId="1" xfId="0" applyNumberFormat="1" applyFont="1" applyFill="1" applyBorder="1" applyProtection="1">
      <protection locked="0"/>
    </xf>
    <xf numFmtId="0" fontId="11" fillId="5" borderId="1" xfId="0" applyFont="1" applyFill="1" applyBorder="1" applyAlignment="1" applyProtection="1">
      <alignment wrapText="1"/>
      <protection locked="0"/>
    </xf>
    <xf numFmtId="0" fontId="11" fillId="5" borderId="1" xfId="0" applyFont="1" applyFill="1" applyBorder="1" applyProtection="1">
      <protection locked="0"/>
    </xf>
    <xf numFmtId="0" fontId="11" fillId="5" borderId="65" xfId="0" applyFont="1" applyFill="1" applyBorder="1" applyAlignment="1" applyProtection="1">
      <alignment wrapText="1"/>
      <protection locked="0"/>
    </xf>
    <xf numFmtId="166" fontId="0" fillId="5" borderId="65" xfId="0" applyNumberFormat="1" applyFont="1" applyFill="1" applyBorder="1" applyProtection="1">
      <protection locked="0"/>
    </xf>
    <xf numFmtId="0" fontId="27" fillId="5" borderId="3" xfId="0" applyFont="1" applyFill="1" applyBorder="1" applyAlignment="1" applyProtection="1">
      <alignment wrapText="1"/>
      <protection locked="0"/>
    </xf>
    <xf numFmtId="166" fontId="1" fillId="5" borderId="3" xfId="0" applyNumberFormat="1" applyFont="1" applyFill="1" applyBorder="1" applyProtection="1">
      <protection locked="0"/>
    </xf>
    <xf numFmtId="0" fontId="27" fillId="5" borderId="1" xfId="0" applyFont="1" applyFill="1" applyBorder="1" applyAlignment="1" applyProtection="1">
      <alignment wrapText="1"/>
      <protection locked="0"/>
    </xf>
    <xf numFmtId="166" fontId="1" fillId="5" borderId="1" xfId="0" applyNumberFormat="1" applyFont="1" applyFill="1" applyBorder="1" applyProtection="1">
      <protection locked="0"/>
    </xf>
    <xf numFmtId="0" fontId="27" fillId="3" borderId="65" xfId="0" applyFont="1" applyFill="1" applyBorder="1" applyAlignment="1" applyProtection="1">
      <alignment wrapText="1"/>
      <protection locked="0"/>
    </xf>
    <xf numFmtId="166" fontId="1" fillId="3" borderId="65" xfId="0" applyNumberFormat="1" applyFont="1" applyFill="1" applyBorder="1" applyProtection="1">
      <protection locked="0"/>
    </xf>
    <xf numFmtId="0" fontId="27" fillId="5" borderId="1" xfId="0" applyFont="1" applyFill="1" applyBorder="1" applyProtection="1">
      <protection locked="0"/>
    </xf>
    <xf numFmtId="0" fontId="1" fillId="5" borderId="65" xfId="0" applyFont="1" applyFill="1" applyBorder="1" applyProtection="1">
      <protection locked="0"/>
    </xf>
    <xf numFmtId="166" fontId="1" fillId="5" borderId="65" xfId="0" applyNumberFormat="1" applyFont="1" applyFill="1" applyBorder="1" applyProtection="1">
      <protection locked="0"/>
    </xf>
    <xf numFmtId="0" fontId="27" fillId="3" borderId="10" xfId="0" applyFont="1" applyFill="1" applyBorder="1" applyAlignment="1" applyProtection="1">
      <alignment wrapText="1"/>
      <protection locked="0"/>
    </xf>
    <xf numFmtId="0" fontId="0" fillId="5" borderId="16" xfId="0" applyFont="1" applyFill="1" applyBorder="1" applyAlignment="1" applyProtection="1">
      <alignment wrapText="1"/>
      <protection locked="0"/>
    </xf>
    <xf numFmtId="0" fontId="0" fillId="5" borderId="83" xfId="0" applyFont="1" applyFill="1" applyBorder="1" applyAlignment="1" applyProtection="1">
      <alignment wrapText="1"/>
      <protection locked="0"/>
    </xf>
    <xf numFmtId="0" fontId="0" fillId="5" borderId="119" xfId="0" applyFont="1" applyFill="1" applyBorder="1" applyAlignment="1" applyProtection="1">
      <alignment textRotation="90"/>
      <protection locked="0"/>
    </xf>
    <xf numFmtId="0" fontId="0" fillId="5" borderId="120" xfId="0" applyFont="1" applyFill="1" applyBorder="1" applyAlignment="1" applyProtection="1">
      <alignment textRotation="90"/>
      <protection locked="0"/>
    </xf>
    <xf numFmtId="0" fontId="23" fillId="5" borderId="113" xfId="0" applyFont="1" applyFill="1" applyBorder="1" applyAlignment="1" applyProtection="1">
      <alignment textRotation="90"/>
      <protection locked="0"/>
    </xf>
    <xf numFmtId="0" fontId="23" fillId="5" borderId="104" xfId="0" applyFont="1" applyFill="1" applyBorder="1" applyAlignment="1" applyProtection="1">
      <alignment textRotation="90"/>
      <protection locked="0"/>
    </xf>
    <xf numFmtId="0" fontId="25" fillId="3" borderId="3" xfId="0" applyFont="1" applyFill="1" applyBorder="1" applyProtection="1">
      <protection locked="0"/>
    </xf>
    <xf numFmtId="0" fontId="25" fillId="3" borderId="1" xfId="0" applyFont="1" applyFill="1" applyBorder="1" applyProtection="1">
      <protection locked="0"/>
    </xf>
    <xf numFmtId="0" fontId="25" fillId="3" borderId="65" xfId="0" applyFont="1" applyFill="1" applyBorder="1" applyProtection="1">
      <protection locked="0"/>
    </xf>
    <xf numFmtId="0" fontId="25" fillId="3" borderId="87" xfId="0" applyFont="1" applyFill="1" applyBorder="1" applyProtection="1">
      <protection locked="0"/>
    </xf>
    <xf numFmtId="167" fontId="0" fillId="32" borderId="3" xfId="0" applyNumberFormat="1" applyFont="1" applyFill="1" applyBorder="1"/>
    <xf numFmtId="167" fontId="0" fillId="32" borderId="65" xfId="0" applyNumberFormat="1" applyFont="1" applyFill="1" applyBorder="1"/>
    <xf numFmtId="166" fontId="0" fillId="32" borderId="3" xfId="0" applyNumberFormat="1" applyFont="1" applyFill="1" applyBorder="1" applyProtection="1"/>
    <xf numFmtId="166" fontId="0" fillId="32" borderId="65" xfId="0" applyNumberFormat="1" applyFont="1" applyFill="1" applyBorder="1" applyProtection="1"/>
    <xf numFmtId="166" fontId="0" fillId="32" borderId="73" xfId="0" applyNumberFormat="1" applyFont="1" applyFill="1" applyBorder="1" applyProtection="1"/>
    <xf numFmtId="166" fontId="0" fillId="32" borderId="3" xfId="0" applyNumberFormat="1" applyFont="1" applyFill="1" applyBorder="1"/>
    <xf numFmtId="166" fontId="0" fillId="32" borderId="65" xfId="0" applyNumberFormat="1" applyFont="1" applyFill="1" applyBorder="1"/>
    <xf numFmtId="0" fontId="0" fillId="5" borderId="15" xfId="0" applyFont="1" applyFill="1" applyBorder="1" applyAlignment="1">
      <alignment wrapText="1"/>
    </xf>
    <xf numFmtId="0" fontId="0" fillId="5" borderId="17" xfId="0" applyFont="1" applyFill="1" applyBorder="1" applyAlignment="1">
      <alignment wrapText="1"/>
    </xf>
    <xf numFmtId="0" fontId="2" fillId="5" borderId="16" xfId="0" applyFont="1" applyFill="1" applyBorder="1" applyProtection="1"/>
    <xf numFmtId="0" fontId="23" fillId="5" borderId="0" xfId="0" applyFont="1" applyFill="1" applyProtection="1"/>
    <xf numFmtId="0" fontId="23" fillId="5" borderId="17" xfId="0" applyFont="1" applyFill="1" applyBorder="1" applyProtection="1"/>
    <xf numFmtId="0" fontId="2" fillId="5" borderId="0" xfId="0" applyFont="1" applyFill="1" applyBorder="1" applyAlignment="1" applyProtection="1">
      <alignment horizontal="center" wrapText="1"/>
    </xf>
    <xf numFmtId="0" fontId="23" fillId="5" borderId="22" xfId="0" applyFont="1" applyFill="1" applyBorder="1" applyProtection="1"/>
    <xf numFmtId="0" fontId="0" fillId="5" borderId="0" xfId="0" applyFill="1" applyProtection="1"/>
    <xf numFmtId="0" fontId="0" fillId="5" borderId="22" xfId="0" applyFill="1" applyBorder="1" applyProtection="1"/>
    <xf numFmtId="0" fontId="0" fillId="5" borderId="20" xfId="0" applyFill="1" applyBorder="1" applyProtection="1"/>
    <xf numFmtId="0" fontId="33" fillId="5" borderId="16" xfId="1" applyFont="1" applyFill="1" applyBorder="1" applyAlignment="1" applyProtection="1">
      <alignment wrapText="1"/>
    </xf>
    <xf numFmtId="0" fontId="6" fillId="5" borderId="16" xfId="1" applyFill="1" applyBorder="1" applyAlignment="1" applyProtection="1">
      <alignment wrapText="1"/>
    </xf>
    <xf numFmtId="0" fontId="6" fillId="5" borderId="17" xfId="1" applyFill="1" applyBorder="1" applyAlignment="1" applyProtection="1">
      <alignment wrapText="1"/>
    </xf>
    <xf numFmtId="0" fontId="2" fillId="5" borderId="0" xfId="0" applyFont="1" applyFill="1" applyBorder="1" applyAlignment="1" applyProtection="1">
      <alignment horizontal="center" vertical="center" wrapText="1"/>
    </xf>
    <xf numFmtId="0" fontId="0" fillId="5" borderId="0" xfId="0" applyFill="1" applyBorder="1" applyProtection="1"/>
    <xf numFmtId="0" fontId="0" fillId="5" borderId="0" xfId="0" applyFill="1" applyBorder="1" applyAlignment="1" applyProtection="1">
      <alignment wrapText="1"/>
    </xf>
    <xf numFmtId="0" fontId="6" fillId="5" borderId="0" xfId="1" applyFill="1" applyBorder="1" applyAlignment="1" applyProtection="1"/>
    <xf numFmtId="166" fontId="0" fillId="9" borderId="2" xfId="0" applyNumberFormat="1" applyFill="1" applyBorder="1" applyProtection="1"/>
    <xf numFmtId="0" fontId="0" fillId="5" borderId="19" xfId="0" applyFill="1" applyBorder="1" applyProtection="1"/>
    <xf numFmtId="0" fontId="34" fillId="8" borderId="0" xfId="0" applyFont="1" applyFill="1" applyProtection="1">
      <protection locked="0"/>
    </xf>
    <xf numFmtId="166" fontId="0" fillId="8" borderId="11" xfId="0" applyNumberFormat="1" applyFill="1" applyBorder="1" applyAlignment="1" applyProtection="1">
      <protection locked="0"/>
    </xf>
    <xf numFmtId="166" fontId="0" fillId="8" borderId="1" xfId="0" applyNumberFormat="1" applyFill="1" applyBorder="1" applyAlignment="1" applyProtection="1">
      <protection locked="0"/>
    </xf>
    <xf numFmtId="166" fontId="0" fillId="8" borderId="12" xfId="0" applyNumberFormat="1" applyFill="1" applyBorder="1" applyAlignment="1" applyProtection="1">
      <protection locked="0"/>
    </xf>
    <xf numFmtId="166" fontId="0" fillId="8" borderId="10" xfId="0" applyNumberFormat="1" applyFill="1" applyBorder="1" applyAlignment="1" applyProtection="1">
      <protection locked="0"/>
    </xf>
    <xf numFmtId="0" fontId="0" fillId="3" borderId="20" xfId="0" applyFill="1" applyBorder="1" applyProtection="1">
      <protection locked="0"/>
    </xf>
    <xf numFmtId="0" fontId="25" fillId="3" borderId="8" xfId="0" applyFont="1" applyFill="1" applyBorder="1" applyProtection="1">
      <protection locked="0"/>
    </xf>
    <xf numFmtId="0" fontId="25" fillId="3" borderId="106" xfId="0" applyFont="1" applyFill="1" applyBorder="1" applyProtection="1">
      <protection locked="0"/>
    </xf>
    <xf numFmtId="0" fontId="25" fillId="3" borderId="30" xfId="0" applyFont="1" applyFill="1" applyBorder="1" applyProtection="1">
      <protection locked="0"/>
    </xf>
    <xf numFmtId="0" fontId="25" fillId="3" borderId="10" xfId="0" applyFont="1" applyFill="1" applyBorder="1" applyProtection="1">
      <protection locked="0"/>
    </xf>
    <xf numFmtId="0" fontId="25" fillId="3" borderId="26" xfId="0" applyFont="1" applyFill="1" applyBorder="1" applyProtection="1">
      <protection locked="0"/>
    </xf>
    <xf numFmtId="0" fontId="0" fillId="0" borderId="0" xfId="0" applyProtection="1"/>
    <xf numFmtId="0" fontId="0" fillId="5" borderId="16" xfId="0" applyFont="1" applyFill="1" applyBorder="1" applyProtection="1"/>
    <xf numFmtId="0" fontId="0" fillId="5" borderId="83" xfId="0" applyFont="1" applyFill="1" applyBorder="1" applyProtection="1"/>
    <xf numFmtId="0" fontId="0" fillId="0" borderId="0" xfId="0" applyAlignment="1" applyProtection="1">
      <alignment wrapText="1"/>
    </xf>
    <xf numFmtId="0" fontId="0" fillId="0" borderId="16" xfId="0" applyBorder="1" applyProtection="1"/>
    <xf numFmtId="0" fontId="0" fillId="0" borderId="19" xfId="0" applyBorder="1" applyProtection="1"/>
    <xf numFmtId="0" fontId="0" fillId="5" borderId="0" xfId="0" applyFont="1" applyFill="1" applyBorder="1" applyAlignment="1" applyProtection="1">
      <alignment wrapText="1"/>
    </xf>
    <xf numFmtId="0" fontId="0" fillId="32" borderId="41" xfId="0" applyFont="1" applyFill="1" applyBorder="1" applyProtection="1"/>
    <xf numFmtId="0" fontId="0" fillId="32" borderId="110" xfId="0" applyFont="1" applyFill="1" applyBorder="1" applyProtection="1"/>
    <xf numFmtId="0" fontId="0" fillId="5" borderId="57" xfId="0" applyFont="1" applyFill="1" applyBorder="1" applyAlignment="1" applyProtection="1">
      <alignment wrapText="1"/>
    </xf>
    <xf numFmtId="0" fontId="0" fillId="32" borderId="98" xfId="0" applyFill="1" applyBorder="1" applyProtection="1"/>
    <xf numFmtId="167" fontId="0" fillId="32" borderId="3" xfId="0" applyNumberFormat="1" applyFont="1" applyFill="1" applyBorder="1" applyProtection="1"/>
    <xf numFmtId="167" fontId="0" fillId="32" borderId="1" xfId="0" applyNumberFormat="1" applyFont="1" applyFill="1" applyBorder="1" applyProtection="1"/>
    <xf numFmtId="167" fontId="0" fillId="32" borderId="65" xfId="0" applyNumberFormat="1" applyFont="1" applyFill="1" applyBorder="1" applyProtection="1"/>
    <xf numFmtId="167" fontId="0" fillId="32" borderId="10" xfId="0" applyNumberFormat="1" applyFont="1" applyFill="1" applyBorder="1" applyProtection="1"/>
    <xf numFmtId="0" fontId="0" fillId="0" borderId="19" xfId="0" applyBorder="1" applyProtection="1">
      <protection locked="0"/>
    </xf>
    <xf numFmtId="0" fontId="24" fillId="5" borderId="0" xfId="0" applyFont="1" applyFill="1" applyBorder="1" applyAlignment="1" applyProtection="1">
      <alignment textRotation="90" wrapText="1"/>
      <protection locked="0"/>
    </xf>
    <xf numFmtId="0" fontId="0" fillId="5" borderId="0" xfId="0" applyFill="1" applyBorder="1" applyAlignment="1" applyProtection="1">
      <alignment textRotation="90" wrapText="1"/>
      <protection locked="0"/>
    </xf>
    <xf numFmtId="0" fontId="0" fillId="5" borderId="16" xfId="0" applyFill="1" applyBorder="1" applyAlignment="1" applyProtection="1">
      <alignment textRotation="90" wrapText="1"/>
      <protection locked="0"/>
    </xf>
    <xf numFmtId="0" fontId="31" fillId="5" borderId="83" xfId="0" applyFont="1" applyFill="1" applyBorder="1" applyAlignment="1" applyProtection="1">
      <alignment textRotation="90" wrapText="1"/>
      <protection locked="0"/>
    </xf>
    <xf numFmtId="0" fontId="23" fillId="5" borderId="83" xfId="0" applyFont="1" applyFill="1" applyBorder="1" applyAlignment="1" applyProtection="1">
      <alignment textRotation="90" wrapText="1"/>
      <protection locked="0"/>
    </xf>
    <xf numFmtId="0" fontId="22" fillId="13" borderId="49" xfId="0" applyFont="1" applyFill="1" applyBorder="1" applyProtection="1">
      <protection locked="0"/>
    </xf>
    <xf numFmtId="0" fontId="22" fillId="13" borderId="3" xfId="0" applyFont="1" applyFill="1" applyBorder="1" applyProtection="1">
      <protection locked="0"/>
    </xf>
    <xf numFmtId="0" fontId="22" fillId="13" borderId="11" xfId="0" applyFont="1" applyFill="1" applyBorder="1" applyProtection="1">
      <protection locked="0"/>
    </xf>
    <xf numFmtId="0" fontId="22" fillId="13" borderId="1" xfId="0" applyFont="1" applyFill="1" applyBorder="1" applyProtection="1">
      <protection locked="0"/>
    </xf>
    <xf numFmtId="0" fontId="22" fillId="13" borderId="62" xfId="0" applyFont="1" applyFill="1" applyBorder="1" applyProtection="1">
      <protection locked="0"/>
    </xf>
    <xf numFmtId="0" fontId="22" fillId="13" borderId="65" xfId="0" applyFont="1" applyFill="1" applyBorder="1" applyProtection="1">
      <protection locked="0"/>
    </xf>
    <xf numFmtId="0" fontId="22" fillId="13" borderId="12" xfId="0" applyFont="1" applyFill="1" applyBorder="1" applyProtection="1">
      <protection locked="0"/>
    </xf>
    <xf numFmtId="0" fontId="22" fillId="13" borderId="10" xfId="0" applyFont="1" applyFill="1" applyBorder="1" applyProtection="1">
      <protection locked="0"/>
    </xf>
    <xf numFmtId="0" fontId="0" fillId="31" borderId="0" xfId="0" applyFill="1" applyBorder="1" applyProtection="1">
      <protection locked="0"/>
    </xf>
    <xf numFmtId="0" fontId="0" fillId="31" borderId="19" xfId="0" applyFill="1" applyBorder="1" applyProtection="1">
      <protection locked="0"/>
    </xf>
    <xf numFmtId="0" fontId="23" fillId="5" borderId="112" xfId="0" applyFont="1" applyFill="1" applyBorder="1" applyAlignment="1" applyProtection="1">
      <alignment textRotation="90" wrapText="1"/>
      <protection locked="0"/>
    </xf>
    <xf numFmtId="0" fontId="22" fillId="13" borderId="117" xfId="0" applyFont="1" applyFill="1" applyBorder="1" applyProtection="1">
      <protection locked="0"/>
    </xf>
    <xf numFmtId="0" fontId="22" fillId="13" borderId="106" xfId="0" applyFont="1" applyFill="1" applyBorder="1" applyProtection="1">
      <protection locked="0"/>
    </xf>
    <xf numFmtId="0" fontId="22" fillId="13" borderId="30" xfId="0" applyFont="1" applyFill="1" applyBorder="1" applyProtection="1">
      <protection locked="0"/>
    </xf>
    <xf numFmtId="0" fontId="22" fillId="13" borderId="8" xfId="0" applyFont="1" applyFill="1" applyBorder="1" applyProtection="1">
      <protection locked="0"/>
    </xf>
    <xf numFmtId="0" fontId="0" fillId="13" borderId="0" xfId="0" applyFill="1" applyProtection="1">
      <protection locked="0"/>
    </xf>
    <xf numFmtId="0" fontId="0" fillId="13" borderId="1" xfId="0" applyFill="1" applyBorder="1" applyProtection="1">
      <protection locked="0"/>
    </xf>
    <xf numFmtId="0" fontId="0" fillId="13" borderId="8" xfId="0" applyFill="1" applyBorder="1" applyProtection="1">
      <protection locked="0"/>
    </xf>
    <xf numFmtId="0" fontId="22" fillId="13" borderId="87" xfId="0" applyFont="1" applyFill="1" applyBorder="1" applyProtection="1">
      <protection locked="0"/>
    </xf>
    <xf numFmtId="0" fontId="0" fillId="13" borderId="126" xfId="0" applyFill="1" applyBorder="1" applyProtection="1">
      <protection locked="0"/>
    </xf>
    <xf numFmtId="0" fontId="22" fillId="31" borderId="19" xfId="0" applyFont="1" applyFill="1" applyBorder="1" applyProtection="1">
      <protection locked="0"/>
    </xf>
    <xf numFmtId="0" fontId="22" fillId="13" borderId="93" xfId="0" applyFont="1" applyFill="1" applyBorder="1" applyProtection="1">
      <protection locked="0"/>
    </xf>
    <xf numFmtId="0" fontId="22" fillId="13" borderId="46" xfId="0" applyFont="1" applyFill="1" applyBorder="1" applyProtection="1">
      <protection locked="0"/>
    </xf>
    <xf numFmtId="0" fontId="22" fillId="13" borderId="64" xfId="0" applyFont="1" applyFill="1" applyBorder="1" applyProtection="1">
      <protection locked="0"/>
    </xf>
    <xf numFmtId="0" fontId="22" fillId="13" borderId="66" xfId="0" applyFont="1" applyFill="1" applyBorder="1" applyProtection="1">
      <protection locked="0"/>
    </xf>
    <xf numFmtId="0" fontId="22" fillId="13" borderId="103" xfId="0" applyFont="1" applyFill="1" applyBorder="1" applyProtection="1">
      <protection locked="0"/>
    </xf>
    <xf numFmtId="0" fontId="9" fillId="31" borderId="0" xfId="0" applyFont="1" applyFill="1" applyBorder="1" applyAlignment="1" applyProtection="1">
      <alignment horizontal="center" vertical="top" wrapText="1"/>
      <protection locked="0"/>
    </xf>
    <xf numFmtId="0" fontId="0" fillId="0" borderId="0" xfId="0" applyBorder="1" applyProtection="1">
      <protection locked="0"/>
    </xf>
    <xf numFmtId="0" fontId="9" fillId="31" borderId="19" xfId="0" applyFont="1" applyFill="1" applyBorder="1" applyAlignment="1" applyProtection="1">
      <alignment horizontal="center" vertical="top" wrapText="1"/>
      <protection locked="0"/>
    </xf>
    <xf numFmtId="0" fontId="0" fillId="5" borderId="0" xfId="0" applyFill="1" applyBorder="1" applyAlignment="1" applyProtection="1">
      <alignment horizontal="center" vertical="center" wrapText="1"/>
      <protection locked="0"/>
    </xf>
    <xf numFmtId="0" fontId="0" fillId="5" borderId="34" xfId="0" applyFill="1" applyBorder="1" applyAlignment="1" applyProtection="1">
      <alignment horizontal="center" vertical="center" wrapText="1"/>
      <protection locked="0"/>
    </xf>
    <xf numFmtId="0" fontId="0" fillId="5" borderId="83" xfId="0" applyFill="1" applyBorder="1" applyAlignment="1" applyProtection="1">
      <alignment horizontal="center" vertical="center" wrapText="1"/>
      <protection locked="0"/>
    </xf>
    <xf numFmtId="0" fontId="0" fillId="5" borderId="85" xfId="0" applyFill="1" applyBorder="1" applyAlignment="1" applyProtection="1">
      <alignment horizontal="center" vertical="center" wrapText="1"/>
      <protection locked="0"/>
    </xf>
    <xf numFmtId="0" fontId="28" fillId="0" borderId="19" xfId="0" applyFont="1" applyFill="1" applyBorder="1" applyProtection="1">
      <protection locked="0"/>
    </xf>
    <xf numFmtId="0" fontId="0" fillId="0" borderId="19" xfId="0" applyFill="1" applyBorder="1" applyProtection="1">
      <protection locked="0"/>
    </xf>
    <xf numFmtId="166" fontId="7" fillId="31" borderId="19" xfId="0" applyNumberFormat="1" applyFont="1" applyFill="1" applyBorder="1" applyProtection="1">
      <protection locked="0"/>
    </xf>
    <xf numFmtId="168" fontId="0" fillId="31" borderId="19" xfId="42" applyNumberFormat="1" applyFont="1" applyFill="1" applyBorder="1" applyProtection="1">
      <protection locked="0"/>
    </xf>
    <xf numFmtId="2" fontId="12" fillId="31" borderId="0" xfId="0" applyNumberFormat="1" applyFont="1" applyFill="1" applyBorder="1" applyAlignment="1" applyProtection="1">
      <alignment horizontal="left" vertical="center" wrapText="1"/>
      <protection locked="0"/>
    </xf>
    <xf numFmtId="0" fontId="0" fillId="8" borderId="1" xfId="0" applyFill="1" applyBorder="1" applyProtection="1"/>
    <xf numFmtId="0" fontId="34" fillId="8" borderId="12" xfId="0" applyFont="1" applyFill="1" applyBorder="1" applyProtection="1"/>
    <xf numFmtId="0" fontId="34" fillId="8" borderId="0" xfId="0" applyFont="1" applyFill="1" applyProtection="1"/>
    <xf numFmtId="0" fontId="0" fillId="8" borderId="11" xfId="0" applyFill="1" applyBorder="1" applyAlignment="1" applyProtection="1"/>
    <xf numFmtId="0" fontId="0" fillId="8" borderId="12" xfId="0" applyFill="1" applyBorder="1" applyAlignment="1" applyProtection="1"/>
    <xf numFmtId="2" fontId="0" fillId="8" borderId="11" xfId="0" applyNumberFormat="1" applyFill="1" applyBorder="1" applyAlignment="1" applyProtection="1"/>
    <xf numFmtId="2" fontId="0" fillId="8" borderId="1" xfId="0" applyNumberFormat="1" applyFill="1" applyBorder="1" applyAlignment="1" applyProtection="1"/>
    <xf numFmtId="2" fontId="0" fillId="8" borderId="12" xfId="0" applyNumberFormat="1" applyFill="1" applyBorder="1" applyAlignment="1" applyProtection="1"/>
    <xf numFmtId="2" fontId="0" fillId="8" borderId="10" xfId="0" applyNumberFormat="1" applyFill="1" applyBorder="1" applyAlignment="1" applyProtection="1"/>
    <xf numFmtId="0" fontId="0" fillId="8" borderId="1" xfId="0" applyFill="1" applyBorder="1" applyAlignment="1" applyProtection="1"/>
    <xf numFmtId="0" fontId="0" fillId="8" borderId="10" xfId="0" applyFill="1" applyBorder="1" applyAlignment="1" applyProtection="1"/>
    <xf numFmtId="0" fontId="28" fillId="0" borderId="0" xfId="0" applyFont="1" applyFill="1" applyBorder="1" applyProtection="1">
      <protection locked="0"/>
    </xf>
    <xf numFmtId="0" fontId="0" fillId="5" borderId="132" xfId="0" applyFill="1" applyBorder="1" applyAlignment="1" applyProtection="1">
      <alignment textRotation="90" wrapText="1"/>
      <protection locked="0"/>
    </xf>
    <xf numFmtId="0" fontId="23" fillId="5" borderId="84" xfId="0" applyFont="1" applyFill="1" applyBorder="1" applyAlignment="1" applyProtection="1">
      <alignment textRotation="90" wrapText="1"/>
      <protection locked="0"/>
    </xf>
    <xf numFmtId="0" fontId="22" fillId="13" borderId="99" xfId="0" applyFont="1" applyFill="1" applyBorder="1" applyProtection="1">
      <protection locked="0"/>
    </xf>
    <xf numFmtId="0" fontId="0" fillId="13" borderId="99" xfId="0" applyFill="1" applyBorder="1" applyProtection="1">
      <protection locked="0"/>
    </xf>
    <xf numFmtId="0" fontId="0" fillId="0" borderId="0" xfId="0" applyFill="1" applyAlignment="1" applyProtection="1">
      <alignment wrapText="1"/>
      <protection locked="0"/>
    </xf>
    <xf numFmtId="0" fontId="0" fillId="32" borderId="100" xfId="0" applyFill="1" applyBorder="1" applyProtection="1"/>
    <xf numFmtId="0" fontId="0" fillId="32" borderId="99" xfId="0" applyNumberFormat="1" applyFont="1" applyFill="1" applyBorder="1" applyProtection="1"/>
    <xf numFmtId="0" fontId="0" fillId="32" borderId="34" xfId="0" applyFill="1" applyBorder="1" applyProtection="1"/>
    <xf numFmtId="0" fontId="0" fillId="32" borderId="10" xfId="0" applyNumberFormat="1" applyFont="1" applyFill="1" applyBorder="1" applyProtection="1"/>
    <xf numFmtId="0" fontId="0" fillId="32" borderId="129" xfId="0" applyFill="1" applyBorder="1" applyProtection="1"/>
    <xf numFmtId="0" fontId="0" fillId="32" borderId="131" xfId="0" applyFill="1" applyBorder="1" applyProtection="1"/>
    <xf numFmtId="0" fontId="0" fillId="32" borderId="60" xfId="0" applyFill="1" applyBorder="1" applyProtection="1"/>
    <xf numFmtId="0" fontId="0" fillId="32" borderId="64" xfId="0" applyFill="1" applyBorder="1" applyProtection="1"/>
    <xf numFmtId="0" fontId="0" fillId="32" borderId="66" xfId="0" applyFill="1" applyBorder="1" applyProtection="1"/>
    <xf numFmtId="0" fontId="0" fillId="32" borderId="93" xfId="0" applyFill="1" applyBorder="1" applyProtection="1"/>
    <xf numFmtId="0" fontId="0" fillId="32" borderId="125" xfId="0" applyFill="1" applyBorder="1" applyProtection="1"/>
    <xf numFmtId="0" fontId="0" fillId="32" borderId="103" xfId="0" applyFill="1" applyBorder="1" applyProtection="1"/>
    <xf numFmtId="166" fontId="0" fillId="32" borderId="10" xfId="0" applyNumberFormat="1" applyFont="1" applyFill="1" applyBorder="1" applyProtection="1"/>
    <xf numFmtId="166" fontId="0" fillId="8" borderId="11" xfId="0" applyNumberFormat="1" applyFill="1" applyBorder="1" applyAlignment="1" applyProtection="1"/>
    <xf numFmtId="166" fontId="0" fillId="8" borderId="12" xfId="0" applyNumberFormat="1" applyFill="1" applyBorder="1" applyAlignment="1" applyProtection="1"/>
    <xf numFmtId="166" fontId="0" fillId="8" borderId="1" xfId="0" applyNumberFormat="1" applyFill="1" applyBorder="1" applyAlignment="1" applyProtection="1"/>
    <xf numFmtId="166" fontId="0" fillId="8" borderId="10" xfId="0" applyNumberFormat="1" applyFill="1" applyBorder="1" applyAlignment="1" applyProtection="1"/>
    <xf numFmtId="0" fontId="28" fillId="31" borderId="0" xfId="0" applyFont="1" applyFill="1" applyBorder="1" applyProtection="1">
      <protection locked="0"/>
    </xf>
    <xf numFmtId="0" fontId="0" fillId="5" borderId="17" xfId="0" applyFill="1" applyBorder="1" applyAlignment="1" applyProtection="1">
      <alignment textRotation="90" wrapText="1"/>
      <protection locked="0"/>
    </xf>
    <xf numFmtId="0" fontId="23" fillId="5" borderId="0" xfId="0" applyFont="1" applyFill="1" applyBorder="1" applyAlignment="1" applyProtection="1">
      <alignment textRotation="90" wrapText="1"/>
      <protection locked="0"/>
    </xf>
    <xf numFmtId="0" fontId="22" fillId="13" borderId="59" xfId="0" applyFont="1" applyFill="1" applyBorder="1" applyProtection="1">
      <protection locked="0"/>
    </xf>
    <xf numFmtId="0" fontId="0" fillId="13" borderId="98" xfId="0" applyFill="1" applyBorder="1" applyProtection="1">
      <protection locked="0"/>
    </xf>
    <xf numFmtId="0" fontId="0" fillId="31" borderId="121" xfId="0" applyFill="1" applyBorder="1" applyProtection="1">
      <protection locked="0"/>
    </xf>
    <xf numFmtId="0" fontId="22" fillId="13" borderId="60" xfId="0" applyFont="1" applyFill="1" applyBorder="1" applyProtection="1">
      <protection locked="0"/>
    </xf>
    <xf numFmtId="0" fontId="0" fillId="5" borderId="16" xfId="0" applyFill="1" applyBorder="1" applyAlignment="1" applyProtection="1">
      <alignment horizontal="center" wrapText="1"/>
      <protection locked="0"/>
    </xf>
    <xf numFmtId="0" fontId="0" fillId="5" borderId="17" xfId="0" applyFill="1" applyBorder="1" applyAlignment="1" applyProtection="1">
      <alignment horizontal="center" wrapText="1"/>
      <protection locked="0"/>
    </xf>
    <xf numFmtId="0" fontId="0" fillId="5" borderId="24" xfId="0" applyFill="1" applyBorder="1" applyAlignment="1" applyProtection="1">
      <alignment horizontal="center" wrapText="1"/>
      <protection locked="0"/>
    </xf>
    <xf numFmtId="0" fontId="0" fillId="5" borderId="41" xfId="0" applyFill="1" applyBorder="1" applyAlignment="1" applyProtection="1">
      <alignment horizontal="center" wrapText="1"/>
      <protection locked="0"/>
    </xf>
    <xf numFmtId="168" fontId="0" fillId="3" borderId="2" xfId="0" applyNumberFormat="1" applyFont="1" applyFill="1" applyBorder="1" applyProtection="1">
      <protection locked="0"/>
    </xf>
    <xf numFmtId="168" fontId="0" fillId="3" borderId="1" xfId="0" applyNumberFormat="1" applyFill="1" applyBorder="1" applyProtection="1">
      <protection locked="0"/>
    </xf>
    <xf numFmtId="168" fontId="0" fillId="3" borderId="113" xfId="0" applyNumberFormat="1" applyFont="1" applyFill="1" applyBorder="1" applyProtection="1">
      <protection locked="0"/>
    </xf>
    <xf numFmtId="167" fontId="0" fillId="32" borderId="3" xfId="0" applyNumberFormat="1" applyFont="1" applyFill="1" applyBorder="1" applyProtection="1">
      <protection locked="0"/>
    </xf>
    <xf numFmtId="168" fontId="0" fillId="32" borderId="3" xfId="0" applyNumberFormat="1" applyFont="1" applyFill="1" applyBorder="1" applyProtection="1">
      <protection locked="0"/>
    </xf>
    <xf numFmtId="166" fontId="0" fillId="32" borderId="3" xfId="0" applyNumberFormat="1" applyFont="1" applyFill="1" applyBorder="1" applyProtection="1">
      <protection locked="0"/>
    </xf>
    <xf numFmtId="167" fontId="0" fillId="32" borderId="1" xfId="0" applyNumberFormat="1" applyFont="1" applyFill="1" applyBorder="1" applyProtection="1">
      <protection locked="0"/>
    </xf>
    <xf numFmtId="167" fontId="0" fillId="32" borderId="65" xfId="0" applyNumberFormat="1" applyFont="1" applyFill="1" applyBorder="1" applyProtection="1">
      <protection locked="0"/>
    </xf>
    <xf numFmtId="168" fontId="0" fillId="32" borderId="65" xfId="0" applyNumberFormat="1" applyFont="1" applyFill="1" applyBorder="1" applyProtection="1">
      <protection locked="0"/>
    </xf>
    <xf numFmtId="166" fontId="0" fillId="32" borderId="65" xfId="0" applyNumberFormat="1" applyFont="1" applyFill="1" applyBorder="1" applyProtection="1">
      <protection locked="0"/>
    </xf>
    <xf numFmtId="167" fontId="0" fillId="32" borderId="11" xfId="0" applyNumberFormat="1" applyFont="1" applyFill="1" applyBorder="1" applyProtection="1">
      <protection locked="0"/>
    </xf>
    <xf numFmtId="168" fontId="0" fillId="32" borderId="54" xfId="0" applyNumberFormat="1" applyFont="1" applyFill="1" applyBorder="1" applyProtection="1">
      <protection locked="0"/>
    </xf>
    <xf numFmtId="167" fontId="0" fillId="32" borderId="10" xfId="0" applyNumberFormat="1" applyFont="1" applyFill="1" applyBorder="1" applyProtection="1">
      <protection locked="0"/>
    </xf>
    <xf numFmtId="168" fontId="0" fillId="32" borderId="73" xfId="0" applyNumberFormat="1" applyFont="1" applyFill="1" applyBorder="1" applyProtection="1">
      <protection locked="0"/>
    </xf>
    <xf numFmtId="166" fontId="0" fillId="32" borderId="73" xfId="0" applyNumberFormat="1" applyFont="1" applyFill="1" applyBorder="1" applyProtection="1">
      <protection locked="0"/>
    </xf>
    <xf numFmtId="0" fontId="0" fillId="5" borderId="89" xfId="0" applyFill="1" applyBorder="1" applyAlignment="1" applyProtection="1">
      <alignment horizontal="left"/>
      <protection locked="0"/>
    </xf>
    <xf numFmtId="0" fontId="0" fillId="5" borderId="91" xfId="0" applyFill="1" applyBorder="1" applyAlignment="1" applyProtection="1">
      <alignment horizontal="left"/>
      <protection locked="0"/>
    </xf>
    <xf numFmtId="0" fontId="11" fillId="5" borderId="79" xfId="0" applyFont="1" applyFill="1" applyBorder="1" applyAlignment="1" applyProtection="1">
      <alignment horizontal="left" wrapText="1"/>
      <protection locked="0"/>
    </xf>
    <xf numFmtId="0" fontId="26" fillId="5" borderId="95" xfId="0" applyFont="1" applyFill="1" applyBorder="1" applyAlignment="1" applyProtection="1">
      <alignment wrapText="1"/>
      <protection locked="0"/>
    </xf>
    <xf numFmtId="0" fontId="26" fillId="5" borderId="19" xfId="0" applyFont="1" applyFill="1" applyBorder="1" applyAlignment="1" applyProtection="1">
      <alignment wrapText="1"/>
      <protection locked="0"/>
    </xf>
    <xf numFmtId="0" fontId="6" fillId="0" borderId="0" xfId="1" quotePrefix="1" applyAlignment="1" applyProtection="1">
      <alignment horizontal="center"/>
      <protection locked="0"/>
    </xf>
    <xf numFmtId="0" fontId="6" fillId="0" borderId="0" xfId="1" applyAlignment="1" applyProtection="1">
      <alignment horizontal="center"/>
      <protection locked="0"/>
    </xf>
    <xf numFmtId="0" fontId="0" fillId="0" borderId="0" xfId="0" applyAlignment="1" applyProtection="1">
      <alignment horizontal="center"/>
      <protection locked="0"/>
    </xf>
    <xf numFmtId="0" fontId="0" fillId="5" borderId="21" xfId="0" applyFill="1" applyBorder="1" applyAlignment="1">
      <alignment horizontal="left"/>
    </xf>
    <xf numFmtId="0" fontId="0" fillId="5" borderId="0" xfId="0" applyFill="1" applyBorder="1" applyAlignment="1">
      <alignment horizontal="left"/>
    </xf>
    <xf numFmtId="0" fontId="11" fillId="0" borderId="0" xfId="0" applyFont="1" applyFill="1" applyAlignment="1">
      <alignment wrapText="1"/>
    </xf>
    <xf numFmtId="0" fontId="11" fillId="0" borderId="24" xfId="0" applyFont="1" applyFill="1" applyBorder="1" applyAlignment="1">
      <alignment wrapText="1"/>
    </xf>
    <xf numFmtId="0" fontId="0" fillId="10" borderId="0" xfId="0" applyFill="1" applyBorder="1" applyAlignment="1">
      <alignment vertical="center" wrapText="1"/>
    </xf>
    <xf numFmtId="0" fontId="0" fillId="10" borderId="0" xfId="0" applyFill="1" applyAlignment="1">
      <alignment vertical="center" wrapText="1"/>
    </xf>
    <xf numFmtId="0" fontId="0" fillId="5" borderId="16" xfId="0" applyFill="1" applyBorder="1" applyAlignment="1">
      <alignment horizontal="center" wrapText="1"/>
    </xf>
    <xf numFmtId="0" fontId="0" fillId="0" borderId="24" xfId="0" applyBorder="1" applyAlignment="1">
      <alignment wrapText="1"/>
    </xf>
    <xf numFmtId="0" fontId="0" fillId="5" borderId="31" xfId="0" applyFill="1" applyBorder="1" applyAlignment="1">
      <alignment horizontal="center"/>
    </xf>
    <xf numFmtId="0" fontId="0" fillId="5" borderId="32" xfId="0" applyFill="1" applyBorder="1" applyAlignment="1">
      <alignment horizontal="center"/>
    </xf>
    <xf numFmtId="0" fontId="2" fillId="5" borderId="42" xfId="0" applyFont="1" applyFill="1" applyBorder="1" applyAlignment="1">
      <alignment horizontal="center"/>
    </xf>
    <xf numFmtId="0" fontId="2" fillId="5" borderId="46" xfId="0" applyFont="1" applyFill="1" applyBorder="1" applyAlignment="1">
      <alignment horizontal="center"/>
    </xf>
    <xf numFmtId="0" fontId="11" fillId="10" borderId="0" xfId="0" applyFont="1" applyFill="1" applyAlignment="1">
      <alignment horizontal="left" wrapText="1"/>
    </xf>
    <xf numFmtId="0" fontId="11" fillId="10" borderId="24" xfId="0" applyFont="1" applyFill="1" applyBorder="1" applyAlignment="1">
      <alignment horizontal="left" wrapText="1"/>
    </xf>
    <xf numFmtId="0" fontId="5" fillId="0" borderId="0" xfId="2" applyFont="1" applyAlignment="1">
      <alignment horizontal="center" wrapText="1"/>
    </xf>
    <xf numFmtId="0" fontId="2" fillId="0" borderId="24" xfId="0" applyFont="1" applyBorder="1" applyAlignment="1">
      <alignment horizontal="center"/>
    </xf>
    <xf numFmtId="0" fontId="2" fillId="5" borderId="97" xfId="0" applyFont="1" applyFill="1" applyBorder="1" applyAlignment="1">
      <alignment horizontal="center" vertical="top"/>
    </xf>
    <xf numFmtId="0" fontId="2" fillId="5" borderId="34" xfId="0" applyFont="1" applyFill="1" applyBorder="1" applyAlignment="1">
      <alignment horizontal="center" vertical="top"/>
    </xf>
    <xf numFmtId="0" fontId="2" fillId="5" borderId="72" xfId="0" applyFont="1" applyFill="1" applyBorder="1" applyAlignment="1">
      <alignment horizontal="center" vertical="top"/>
    </xf>
    <xf numFmtId="0" fontId="0" fillId="5" borderId="16" xfId="0" applyFill="1" applyBorder="1" applyAlignment="1">
      <alignment horizontal="center"/>
    </xf>
    <xf numFmtId="0" fontId="0" fillId="5" borderId="0" xfId="0" applyFill="1" applyBorder="1" applyAlignment="1">
      <alignment horizontal="center"/>
    </xf>
    <xf numFmtId="0" fontId="0" fillId="5" borderId="83" xfId="0" applyFill="1" applyBorder="1" applyAlignment="1">
      <alignment horizontal="center"/>
    </xf>
    <xf numFmtId="0" fontId="0" fillId="5" borderId="0" xfId="0" applyFill="1" applyBorder="1" applyAlignment="1">
      <alignment horizontal="center" wrapText="1"/>
    </xf>
    <xf numFmtId="0" fontId="0" fillId="5" borderId="83" xfId="0" applyFill="1" applyBorder="1" applyAlignment="1">
      <alignment horizontal="center" wrapText="1"/>
    </xf>
    <xf numFmtId="0" fontId="24" fillId="5" borderId="16" xfId="0" applyFont="1" applyFill="1" applyBorder="1" applyAlignment="1">
      <alignment horizontal="center" textRotation="90" wrapText="1"/>
    </xf>
    <xf numFmtId="0" fontId="24" fillId="5" borderId="0" xfId="0" applyFont="1" applyFill="1" applyBorder="1" applyAlignment="1">
      <alignment horizontal="center" textRotation="90" wrapText="1"/>
    </xf>
    <xf numFmtId="0" fontId="2" fillId="5" borderId="97" xfId="0" applyFont="1" applyFill="1" applyBorder="1" applyAlignment="1">
      <alignment horizontal="center" vertical="top" wrapText="1"/>
    </xf>
    <xf numFmtId="0" fontId="2" fillId="5" borderId="34" xfId="0" applyFont="1" applyFill="1" applyBorder="1" applyAlignment="1">
      <alignment horizontal="center" vertical="top" wrapText="1"/>
    </xf>
    <xf numFmtId="0" fontId="2" fillId="5" borderId="85" xfId="0" applyFont="1" applyFill="1" applyBorder="1" applyAlignment="1">
      <alignment horizontal="center" vertical="top" wrapText="1"/>
    </xf>
    <xf numFmtId="0" fontId="0" fillId="5" borderId="16" xfId="0" applyFill="1" applyBorder="1" applyAlignment="1">
      <alignment horizontal="center" textRotation="90" wrapText="1"/>
    </xf>
    <xf numFmtId="0" fontId="0" fillId="5" borderId="0" xfId="0" applyFill="1" applyBorder="1" applyAlignment="1">
      <alignment horizontal="center" textRotation="90" wrapText="1"/>
    </xf>
    <xf numFmtId="0" fontId="2" fillId="5" borderId="76" xfId="0" applyFont="1" applyFill="1" applyBorder="1" applyAlignment="1">
      <alignment horizontal="center" vertical="top" wrapText="1"/>
    </xf>
    <xf numFmtId="0" fontId="2" fillId="5" borderId="78" xfId="0" applyFont="1" applyFill="1" applyBorder="1" applyAlignment="1">
      <alignment horizontal="center" vertical="top" wrapText="1"/>
    </xf>
    <xf numFmtId="0" fontId="2" fillId="5" borderId="84" xfId="0" applyFont="1" applyFill="1" applyBorder="1" applyAlignment="1">
      <alignment horizontal="center" vertical="top" wrapText="1"/>
    </xf>
    <xf numFmtId="0" fontId="0" fillId="5" borderId="17" xfId="0" applyFill="1" applyBorder="1" applyAlignment="1">
      <alignment horizontal="center" wrapText="1"/>
    </xf>
    <xf numFmtId="0" fontId="0" fillId="5" borderId="22" xfId="0" applyFill="1" applyBorder="1" applyAlignment="1">
      <alignment horizontal="center" wrapText="1"/>
    </xf>
    <xf numFmtId="0" fontId="0" fillId="5" borderId="112" xfId="0" applyFill="1" applyBorder="1" applyAlignment="1">
      <alignment horizontal="center" wrapText="1"/>
    </xf>
    <xf numFmtId="0" fontId="0" fillId="5" borderId="13" xfId="0" applyFill="1" applyBorder="1" applyAlignment="1">
      <alignment horizontal="center" wrapText="1"/>
    </xf>
    <xf numFmtId="0" fontId="0" fillId="5" borderId="33" xfId="0" applyFill="1" applyBorder="1" applyAlignment="1">
      <alignment horizontal="center" wrapText="1"/>
    </xf>
    <xf numFmtId="0" fontId="0" fillId="5" borderId="133" xfId="0" applyFill="1" applyBorder="1" applyAlignment="1">
      <alignment horizontal="center" wrapText="1"/>
    </xf>
    <xf numFmtId="0" fontId="0" fillId="5" borderId="15" xfId="0" applyFill="1" applyBorder="1" applyAlignment="1">
      <alignment horizontal="center" wrapText="1"/>
    </xf>
    <xf numFmtId="0" fontId="0" fillId="5" borderId="111" xfId="0" applyFill="1" applyBorder="1" applyAlignment="1">
      <alignment horizontal="center" wrapText="1"/>
    </xf>
    <xf numFmtId="0" fontId="2" fillId="5" borderId="16" xfId="0" applyFont="1" applyFill="1" applyBorder="1" applyAlignment="1">
      <alignment horizontal="center" vertical="center"/>
    </xf>
    <xf numFmtId="0" fontId="0" fillId="5" borderId="124" xfId="0" applyFill="1" applyBorder="1" applyAlignment="1">
      <alignment horizontal="center" wrapText="1"/>
    </xf>
    <xf numFmtId="0" fontId="0" fillId="5" borderId="104" xfId="0" applyFill="1" applyBorder="1" applyAlignment="1">
      <alignment horizontal="center" wrapText="1"/>
    </xf>
    <xf numFmtId="0" fontId="2" fillId="5" borderId="83" xfId="0" applyFont="1" applyFill="1" applyBorder="1" applyAlignment="1">
      <alignment horizontal="center" vertical="center"/>
    </xf>
    <xf numFmtId="0" fontId="0" fillId="5" borderId="108" xfId="0" applyFont="1" applyFill="1" applyBorder="1" applyAlignment="1">
      <alignment horizontal="center" vertical="top"/>
    </xf>
    <xf numFmtId="0" fontId="0" fillId="5" borderId="107" xfId="0" applyFont="1" applyFill="1" applyBorder="1" applyAlignment="1">
      <alignment horizontal="center" vertical="top"/>
    </xf>
    <xf numFmtId="0" fontId="0" fillId="5" borderId="109" xfId="0" applyFont="1" applyFill="1" applyBorder="1" applyAlignment="1">
      <alignment horizontal="center" vertical="top"/>
    </xf>
    <xf numFmtId="0" fontId="2" fillId="5" borderId="108" xfId="0" applyFont="1" applyFill="1" applyBorder="1" applyAlignment="1">
      <alignment horizontal="center" vertical="top"/>
    </xf>
    <xf numFmtId="0" fontId="2" fillId="5" borderId="107" xfId="0" applyFont="1" applyFill="1" applyBorder="1" applyAlignment="1">
      <alignment horizontal="center" vertical="top"/>
    </xf>
    <xf numFmtId="0" fontId="2" fillId="5" borderId="105" xfId="0" applyFont="1" applyFill="1" applyBorder="1" applyAlignment="1">
      <alignment horizontal="center" vertical="top"/>
    </xf>
    <xf numFmtId="0" fontId="2" fillId="5" borderId="108" xfId="0" applyFont="1" applyFill="1" applyBorder="1" applyAlignment="1">
      <alignment horizontal="center" vertical="top" wrapText="1"/>
    </xf>
    <xf numFmtId="0" fontId="2" fillId="5" borderId="107" xfId="0" applyFont="1" applyFill="1" applyBorder="1" applyAlignment="1">
      <alignment horizontal="center" vertical="top" wrapText="1"/>
    </xf>
    <xf numFmtId="0" fontId="2" fillId="5" borderId="105" xfId="0" applyFont="1" applyFill="1" applyBorder="1" applyAlignment="1">
      <alignment horizontal="center" vertical="top" wrapText="1"/>
    </xf>
    <xf numFmtId="0" fontId="2" fillId="5" borderId="80" xfId="0" applyFont="1" applyFill="1" applyBorder="1" applyAlignment="1">
      <alignment horizontal="center" vertical="top" wrapText="1"/>
    </xf>
    <xf numFmtId="0" fontId="2" fillId="5" borderId="82" xfId="0" applyFont="1" applyFill="1" applyBorder="1" applyAlignment="1">
      <alignment horizontal="center" vertical="top" wrapText="1"/>
    </xf>
    <xf numFmtId="0" fontId="2" fillId="5" borderId="81" xfId="0" applyFont="1" applyFill="1" applyBorder="1" applyAlignment="1">
      <alignment horizontal="center" vertical="top" wrapText="1"/>
    </xf>
    <xf numFmtId="0" fontId="0" fillId="5" borderId="17" xfId="0" applyFill="1" applyBorder="1" applyAlignment="1">
      <alignment horizontal="center" textRotation="90" wrapText="1"/>
    </xf>
    <xf numFmtId="0" fontId="0" fillId="5" borderId="22" xfId="0" applyFill="1" applyBorder="1" applyAlignment="1">
      <alignment horizontal="center" textRotation="90" wrapText="1"/>
    </xf>
    <xf numFmtId="0" fontId="2" fillId="5" borderId="16"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83" xfId="0" applyFont="1" applyFill="1" applyBorder="1" applyAlignment="1">
      <alignment horizontal="center" vertical="center" wrapText="1"/>
    </xf>
    <xf numFmtId="0" fontId="33" fillId="5" borderId="16" xfId="1" applyFont="1" applyFill="1" applyBorder="1" applyAlignment="1" applyProtection="1">
      <alignment horizontal="center" wrapText="1"/>
    </xf>
    <xf numFmtId="0" fontId="33" fillId="5" borderId="16" xfId="1" applyFont="1" applyFill="1" applyBorder="1" applyAlignment="1" applyProtection="1">
      <alignment horizontal="left" vertical="top" wrapText="1"/>
    </xf>
    <xf numFmtId="0" fontId="0" fillId="5" borderId="16" xfId="0" applyFill="1" applyBorder="1" applyAlignment="1" applyProtection="1">
      <alignment horizontal="center" wrapText="1"/>
      <protection locked="0"/>
    </xf>
    <xf numFmtId="0" fontId="0" fillId="5" borderId="24" xfId="0" applyFill="1" applyBorder="1" applyAlignment="1" applyProtection="1">
      <alignment horizontal="center" wrapText="1"/>
      <protection locked="0"/>
    </xf>
    <xf numFmtId="0" fontId="2" fillId="5" borderId="16" xfId="0" applyFont="1" applyFill="1" applyBorder="1" applyAlignment="1" applyProtection="1">
      <alignment horizontal="center" wrapText="1"/>
      <protection locked="0"/>
    </xf>
    <xf numFmtId="0" fontId="2" fillId="5" borderId="24" xfId="0" applyFont="1" applyFill="1" applyBorder="1" applyAlignment="1" applyProtection="1">
      <alignment horizontal="center" wrapText="1"/>
      <protection locked="0"/>
    </xf>
    <xf numFmtId="0" fontId="0" fillId="5" borderId="16" xfId="0" applyFont="1" applyFill="1" applyBorder="1" applyAlignment="1" applyProtection="1">
      <alignment horizontal="center" wrapText="1"/>
      <protection locked="0"/>
    </xf>
    <xf numFmtId="0" fontId="0" fillId="5" borderId="24" xfId="0" applyFont="1" applyFill="1" applyBorder="1" applyAlignment="1" applyProtection="1">
      <alignment horizontal="center" wrapText="1"/>
      <protection locked="0"/>
    </xf>
    <xf numFmtId="0" fontId="2" fillId="5" borderId="16" xfId="0" applyFont="1" applyFill="1" applyBorder="1" applyAlignment="1" applyProtection="1">
      <alignment horizontal="center"/>
      <protection locked="0"/>
    </xf>
    <xf numFmtId="0" fontId="2" fillId="5" borderId="24" xfId="0" applyFont="1" applyFill="1" applyBorder="1" applyAlignment="1" applyProtection="1">
      <alignment horizontal="center"/>
      <protection locked="0"/>
    </xf>
    <xf numFmtId="0" fontId="32" fillId="10" borderId="18" xfId="0" applyFont="1" applyFill="1" applyBorder="1" applyAlignment="1" applyProtection="1">
      <alignment horizontal="center"/>
      <protection locked="0"/>
    </xf>
    <xf numFmtId="0" fontId="32" fillId="10" borderId="19" xfId="0" applyFont="1" applyFill="1" applyBorder="1" applyAlignment="1" applyProtection="1">
      <alignment horizontal="center"/>
      <protection locked="0"/>
    </xf>
    <xf numFmtId="0" fontId="32" fillId="10" borderId="20" xfId="0" applyFont="1" applyFill="1" applyBorder="1" applyAlignment="1" applyProtection="1">
      <alignment horizontal="center"/>
      <protection locked="0"/>
    </xf>
    <xf numFmtId="0" fontId="1" fillId="10" borderId="4" xfId="0" applyFont="1" applyFill="1" applyBorder="1" applyAlignment="1">
      <alignment wrapText="1"/>
    </xf>
    <xf numFmtId="0" fontId="1" fillId="10" borderId="5" xfId="0" applyFont="1" applyFill="1" applyBorder="1" applyAlignment="1">
      <alignment wrapText="1"/>
    </xf>
    <xf numFmtId="0" fontId="1" fillId="10" borderId="6" xfId="0" applyFont="1" applyFill="1" applyBorder="1" applyAlignment="1">
      <alignment wrapText="1"/>
    </xf>
    <xf numFmtId="0" fontId="1" fillId="10" borderId="7" xfId="0" applyFont="1" applyFill="1" applyBorder="1" applyAlignment="1">
      <alignment wrapText="1"/>
    </xf>
    <xf numFmtId="0" fontId="1" fillId="10" borderId="1" xfId="0" applyFont="1" applyFill="1" applyBorder="1" applyAlignment="1">
      <alignment wrapText="1"/>
    </xf>
    <xf numFmtId="0" fontId="1" fillId="10" borderId="8" xfId="0" applyFont="1" applyFill="1" applyBorder="1" applyAlignment="1">
      <alignment wrapText="1"/>
    </xf>
    <xf numFmtId="0" fontId="2" fillId="10" borderId="15" xfId="0" applyFont="1" applyFill="1" applyBorder="1" applyAlignment="1" applyProtection="1">
      <alignment horizontal="center"/>
      <protection locked="0"/>
    </xf>
    <xf numFmtId="0" fontId="2" fillId="10" borderId="16" xfId="0" applyFont="1" applyFill="1" applyBorder="1" applyAlignment="1" applyProtection="1">
      <alignment horizontal="center"/>
      <protection locked="0"/>
    </xf>
    <xf numFmtId="0" fontId="2" fillId="10" borderId="17" xfId="0" applyFont="1" applyFill="1" applyBorder="1" applyAlignment="1" applyProtection="1">
      <alignment horizontal="center"/>
      <protection locked="0"/>
    </xf>
    <xf numFmtId="0" fontId="2" fillId="10" borderId="21" xfId="0" applyFont="1" applyFill="1" applyBorder="1" applyAlignment="1" applyProtection="1">
      <alignment horizontal="center"/>
      <protection locked="0"/>
    </xf>
    <xf numFmtId="0" fontId="2" fillId="10" borderId="0" xfId="0" applyFont="1" applyFill="1" applyBorder="1" applyAlignment="1" applyProtection="1">
      <alignment horizontal="center"/>
      <protection locked="0"/>
    </xf>
    <xf numFmtId="0" fontId="2" fillId="10" borderId="22" xfId="0" applyFont="1" applyFill="1" applyBorder="1" applyAlignment="1" applyProtection="1">
      <alignment horizontal="center"/>
      <protection locked="0"/>
    </xf>
    <xf numFmtId="0" fontId="0" fillId="5" borderId="130" xfId="0" applyFill="1" applyBorder="1" applyAlignment="1">
      <alignment horizontal="center" wrapText="1"/>
    </xf>
    <xf numFmtId="0" fontId="2" fillId="5" borderId="15" xfId="0" applyFont="1" applyFill="1" applyBorder="1" applyAlignment="1">
      <alignment horizontal="center" vertical="top" wrapText="1"/>
    </xf>
    <xf numFmtId="0" fontId="2" fillId="5" borderId="16" xfId="0" applyFont="1" applyFill="1" applyBorder="1" applyAlignment="1">
      <alignment horizontal="center" vertical="top" wrapText="1"/>
    </xf>
    <xf numFmtId="0" fontId="2" fillId="5" borderId="111" xfId="0" applyFont="1" applyFill="1" applyBorder="1" applyAlignment="1">
      <alignment horizontal="center" vertical="top" wrapText="1"/>
    </xf>
    <xf numFmtId="0" fontId="2" fillId="5" borderId="83" xfId="0" applyFont="1" applyFill="1" applyBorder="1" applyAlignment="1">
      <alignment horizontal="center" vertical="top" wrapText="1"/>
    </xf>
    <xf numFmtId="0" fontId="2" fillId="5" borderId="80" xfId="0" applyFont="1" applyFill="1" applyBorder="1" applyAlignment="1">
      <alignment horizontal="center" vertical="top"/>
    </xf>
    <xf numFmtId="0" fontId="2" fillId="5" borderId="81" xfId="0" applyFont="1" applyFill="1" applyBorder="1" applyAlignment="1">
      <alignment horizontal="center" vertical="top"/>
    </xf>
    <xf numFmtId="0" fontId="2" fillId="5" borderId="82" xfId="0" applyFont="1" applyFill="1" applyBorder="1" applyAlignment="1">
      <alignment horizontal="center" vertical="top"/>
    </xf>
    <xf numFmtId="0" fontId="2" fillId="5" borderId="0" xfId="0" applyFont="1" applyFill="1" applyBorder="1" applyAlignment="1">
      <alignment horizontal="center" vertical="top" wrapText="1"/>
    </xf>
    <xf numFmtId="0" fontId="0" fillId="5" borderId="0" xfId="0" applyFill="1" applyBorder="1" applyAlignment="1" applyProtection="1">
      <alignment horizontal="center" wrapText="1"/>
      <protection locked="0"/>
    </xf>
    <xf numFmtId="0" fontId="0" fillId="5" borderId="83" xfId="0" applyFill="1" applyBorder="1" applyAlignment="1" applyProtection="1">
      <alignment horizontal="center" wrapText="1"/>
      <protection locked="0"/>
    </xf>
    <xf numFmtId="0" fontId="24" fillId="5" borderId="0" xfId="0" applyFont="1" applyFill="1" applyBorder="1" applyAlignment="1" applyProtection="1">
      <alignment horizontal="center" textRotation="90" wrapText="1"/>
      <protection locked="0"/>
    </xf>
    <xf numFmtId="0" fontId="0" fillId="5" borderId="0" xfId="0" applyFill="1" applyBorder="1" applyAlignment="1" applyProtection="1">
      <alignment horizontal="center" textRotation="90" wrapText="1"/>
      <protection locked="0"/>
    </xf>
    <xf numFmtId="0" fontId="0" fillId="5" borderId="22" xfId="0" applyFill="1" applyBorder="1" applyAlignment="1" applyProtection="1">
      <alignment horizontal="center" textRotation="90" wrapText="1"/>
      <protection locked="0"/>
    </xf>
    <xf numFmtId="0" fontId="0" fillId="5" borderId="16" xfId="0" applyFill="1" applyBorder="1" applyAlignment="1" applyProtection="1">
      <alignment horizontal="center"/>
      <protection locked="0"/>
    </xf>
    <xf numFmtId="0" fontId="0" fillId="5" borderId="0" xfId="0" applyFill="1" applyBorder="1" applyAlignment="1" applyProtection="1">
      <alignment horizontal="center"/>
      <protection locked="0"/>
    </xf>
    <xf numFmtId="0" fontId="0" fillId="5" borderId="83" xfId="0" applyFill="1" applyBorder="1" applyAlignment="1" applyProtection="1">
      <alignment horizontal="center"/>
      <protection locked="0"/>
    </xf>
    <xf numFmtId="0" fontId="24" fillId="5" borderId="16" xfId="0" applyFont="1" applyFill="1" applyBorder="1" applyAlignment="1" applyProtection="1">
      <alignment horizontal="center" textRotation="90" wrapText="1"/>
      <protection locked="0"/>
    </xf>
    <xf numFmtId="0" fontId="0" fillId="5" borderId="16" xfId="0" applyFill="1" applyBorder="1" applyAlignment="1" applyProtection="1">
      <alignment horizontal="center" textRotation="90" wrapText="1"/>
      <protection locked="0"/>
    </xf>
    <xf numFmtId="0" fontId="0" fillId="5" borderId="24" xfId="0" applyFill="1" applyBorder="1" applyAlignment="1">
      <alignment horizontal="center" wrapText="1"/>
    </xf>
    <xf numFmtId="0" fontId="2" fillId="5" borderId="16" xfId="0" applyFont="1" applyFill="1" applyBorder="1" applyAlignment="1">
      <alignment horizontal="center" wrapText="1"/>
    </xf>
    <xf numFmtId="0" fontId="2" fillId="5" borderId="24" xfId="0" applyFont="1" applyFill="1" applyBorder="1" applyAlignment="1">
      <alignment horizontal="center" wrapText="1"/>
    </xf>
    <xf numFmtId="0" fontId="2" fillId="5" borderId="16" xfId="0" applyFont="1" applyFill="1" applyBorder="1" applyAlignment="1" applyProtection="1">
      <alignment horizontal="center" wrapText="1"/>
    </xf>
    <xf numFmtId="0" fontId="2" fillId="5" borderId="24" xfId="0" applyFont="1" applyFill="1" applyBorder="1" applyAlignment="1" applyProtection="1">
      <alignment horizontal="center" wrapText="1"/>
    </xf>
    <xf numFmtId="0" fontId="33" fillId="5" borderId="16" xfId="1" applyFont="1" applyFill="1" applyBorder="1" applyAlignment="1" applyProtection="1">
      <alignment horizontal="left" wrapText="1"/>
      <protection locked="0"/>
    </xf>
    <xf numFmtId="0" fontId="33" fillId="5" borderId="17" xfId="1" applyFont="1" applyFill="1" applyBorder="1" applyAlignment="1" applyProtection="1">
      <alignment horizontal="left" wrapText="1"/>
      <protection locked="0"/>
    </xf>
    <xf numFmtId="0" fontId="33" fillId="5" borderId="16" xfId="1" applyFont="1" applyFill="1" applyBorder="1" applyAlignment="1" applyProtection="1">
      <alignment horizontal="left" vertical="top" wrapText="1"/>
      <protection locked="0"/>
    </xf>
    <xf numFmtId="0" fontId="2" fillId="10" borderId="15" xfId="0" applyFont="1" applyFill="1" applyBorder="1" applyAlignment="1">
      <alignment horizontal="center"/>
    </xf>
    <xf numFmtId="0" fontId="2" fillId="10" borderId="16" xfId="0" applyFont="1" applyFill="1" applyBorder="1" applyAlignment="1">
      <alignment horizontal="center"/>
    </xf>
    <xf numFmtId="0" fontId="2" fillId="10" borderId="17" xfId="0" applyFont="1" applyFill="1" applyBorder="1" applyAlignment="1">
      <alignment horizontal="center"/>
    </xf>
    <xf numFmtId="0" fontId="9" fillId="10" borderId="21" xfId="0" applyFont="1" applyFill="1" applyBorder="1" applyAlignment="1">
      <alignment horizontal="center"/>
    </xf>
    <xf numFmtId="0" fontId="9" fillId="10" borderId="0" xfId="0" applyFont="1" applyFill="1" applyBorder="1" applyAlignment="1">
      <alignment horizontal="center"/>
    </xf>
    <xf numFmtId="0" fontId="9" fillId="10" borderId="22" xfId="0" applyFont="1" applyFill="1" applyBorder="1" applyAlignment="1">
      <alignment horizontal="center"/>
    </xf>
    <xf numFmtId="0" fontId="2" fillId="5" borderId="16" xfId="0" applyFont="1" applyFill="1" applyBorder="1" applyAlignment="1" applyProtection="1">
      <alignment horizontal="center"/>
    </xf>
    <xf numFmtId="0" fontId="2" fillId="5" borderId="24" xfId="0" applyFont="1" applyFill="1" applyBorder="1" applyAlignment="1" applyProtection="1">
      <alignment horizontal="center"/>
    </xf>
    <xf numFmtId="0" fontId="2" fillId="5" borderId="16" xfId="0" applyFont="1" applyFill="1" applyBorder="1" applyAlignment="1">
      <alignment horizontal="center"/>
    </xf>
    <xf numFmtId="0" fontId="2" fillId="5" borderId="24" xfId="0" applyFont="1" applyFill="1" applyBorder="1" applyAlignment="1">
      <alignment horizontal="center"/>
    </xf>
    <xf numFmtId="0" fontId="2" fillId="5" borderId="16" xfId="0" applyFont="1" applyFill="1" applyBorder="1" applyAlignment="1">
      <alignment horizontal="center" vertical="top"/>
    </xf>
    <xf numFmtId="0" fontId="2" fillId="5" borderId="83" xfId="0" applyFont="1" applyFill="1" applyBorder="1" applyAlignment="1">
      <alignment horizontal="center" vertical="top"/>
    </xf>
    <xf numFmtId="0" fontId="0" fillId="5" borderId="101" xfId="0" applyFill="1" applyBorder="1" applyAlignment="1">
      <alignment horizontal="center" wrapText="1"/>
    </xf>
    <xf numFmtId="0" fontId="0" fillId="5" borderId="102" xfId="0" applyFill="1" applyBorder="1" applyAlignment="1">
      <alignment horizontal="center" wrapText="1"/>
    </xf>
    <xf numFmtId="0" fontId="0" fillId="5" borderId="135" xfId="0" applyFill="1" applyBorder="1" applyAlignment="1">
      <alignment horizontal="center" wrapText="1"/>
    </xf>
    <xf numFmtId="0" fontId="0" fillId="5" borderId="17" xfId="0" applyFill="1" applyBorder="1" applyAlignment="1" applyProtection="1">
      <alignment horizontal="center" textRotation="90" wrapText="1"/>
      <protection locked="0"/>
    </xf>
    <xf numFmtId="0" fontId="10" fillId="12" borderId="13" xfId="0" applyFont="1" applyFill="1" applyBorder="1" applyAlignment="1">
      <alignment horizontal="center" vertical="center" textRotation="90"/>
    </xf>
    <xf numFmtId="0" fontId="10" fillId="12" borderId="33" xfId="0" applyFont="1" applyFill="1" applyBorder="1" applyAlignment="1">
      <alignment horizontal="center" vertical="center" textRotation="90"/>
    </xf>
    <xf numFmtId="0" fontId="10" fillId="12" borderId="14" xfId="0" applyFont="1" applyFill="1" applyBorder="1" applyAlignment="1">
      <alignment horizontal="center" vertical="center" textRotation="90"/>
    </xf>
    <xf numFmtId="3" fontId="0" fillId="5" borderId="13" xfId="0" applyNumberFormat="1" applyFill="1" applyBorder="1" applyAlignment="1">
      <alignment horizontal="center" wrapText="1"/>
    </xf>
    <xf numFmtId="3" fontId="0" fillId="5" borderId="33" xfId="0" applyNumberFormat="1" applyFill="1" applyBorder="1" applyAlignment="1">
      <alignment horizontal="center" wrapText="1"/>
    </xf>
    <xf numFmtId="0" fontId="2" fillId="5" borderId="35" xfId="0" applyFont="1" applyFill="1" applyBorder="1" applyAlignment="1">
      <alignment horizontal="center"/>
    </xf>
    <xf numFmtId="0" fontId="2" fillId="5" borderId="37" xfId="0" applyFont="1" applyFill="1" applyBorder="1" applyAlignment="1">
      <alignment horizontal="center"/>
    </xf>
    <xf numFmtId="0" fontId="6" fillId="0" borderId="0" xfId="1" applyAlignment="1" applyProtection="1">
      <protection locked="0"/>
    </xf>
    <xf numFmtId="0" fontId="0" fillId="0" borderId="0" xfId="0" applyAlignment="1" applyProtection="1">
      <protection locked="0"/>
    </xf>
    <xf numFmtId="0" fontId="2" fillId="5" borderId="36" xfId="0" applyFont="1" applyFill="1" applyBorder="1" applyAlignment="1">
      <alignment horizontal="center"/>
    </xf>
    <xf numFmtId="3" fontId="0" fillId="5" borderId="21" xfId="0" applyNumberFormat="1" applyFill="1" applyBorder="1" applyAlignment="1">
      <alignment horizontal="center" wrapText="1"/>
    </xf>
    <xf numFmtId="0" fontId="2" fillId="5" borderId="74" xfId="0" applyFont="1" applyFill="1" applyBorder="1" applyAlignment="1">
      <alignment horizontal="center"/>
    </xf>
    <xf numFmtId="0" fontId="2" fillId="5" borderId="75" xfId="0" applyFont="1" applyFill="1" applyBorder="1" applyAlignment="1">
      <alignment horizontal="center"/>
    </xf>
    <xf numFmtId="0" fontId="2" fillId="5" borderId="76" xfId="0" applyFont="1" applyFill="1" applyBorder="1" applyAlignment="1">
      <alignment horizontal="center"/>
    </xf>
    <xf numFmtId="0" fontId="0" fillId="5" borderId="15" xfId="0" applyFill="1" applyBorder="1" applyAlignment="1">
      <alignment horizontal="center"/>
    </xf>
    <xf numFmtId="0" fontId="0" fillId="5" borderId="17" xfId="0" applyFill="1" applyBorder="1" applyAlignment="1">
      <alignment horizontal="center"/>
    </xf>
    <xf numFmtId="0" fontId="6" fillId="0" borderId="0" xfId="1" quotePrefix="1" applyAlignment="1" applyProtection="1">
      <protection locked="0"/>
    </xf>
    <xf numFmtId="0" fontId="0" fillId="5" borderId="58" xfId="0" applyFill="1" applyBorder="1" applyAlignment="1">
      <alignment horizontal="right"/>
    </xf>
    <xf numFmtId="0" fontId="0" fillId="0" borderId="59" xfId="0" applyBorder="1" applyAlignment="1"/>
    <xf numFmtId="0" fontId="0" fillId="5" borderId="25" xfId="0" applyFill="1" applyBorder="1" applyAlignment="1">
      <alignment horizontal="right"/>
    </xf>
    <xf numFmtId="0" fontId="0" fillId="0" borderId="1" xfId="0" applyBorder="1" applyAlignment="1"/>
    <xf numFmtId="0" fontId="0" fillId="5" borderId="61" xfId="0" applyFill="1" applyBorder="1" applyAlignment="1">
      <alignment horizontal="right"/>
    </xf>
    <xf numFmtId="0" fontId="0" fillId="0" borderId="65" xfId="0" applyBorder="1" applyAlignment="1"/>
    <xf numFmtId="0" fontId="12" fillId="17" borderId="4" xfId="0" applyFont="1" applyFill="1" applyBorder="1" applyAlignment="1"/>
    <xf numFmtId="0" fontId="1" fillId="17" borderId="5" xfId="0" applyFont="1" applyFill="1" applyBorder="1" applyAlignment="1"/>
    <xf numFmtId="0" fontId="0" fillId="18" borderId="7" xfId="0" applyFill="1" applyBorder="1" applyAlignment="1"/>
    <xf numFmtId="0" fontId="0" fillId="18" borderId="1" xfId="0" applyFill="1" applyBorder="1" applyAlignment="1"/>
    <xf numFmtId="0" fontId="2" fillId="26" borderId="35" xfId="0" applyFont="1" applyFill="1" applyBorder="1" applyAlignment="1"/>
    <xf numFmtId="0" fontId="0" fillId="26" borderId="36" xfId="0" applyFill="1" applyBorder="1" applyAlignment="1"/>
    <xf numFmtId="0" fontId="0" fillId="26" borderId="37" xfId="0" applyFill="1" applyBorder="1" applyAlignment="1"/>
    <xf numFmtId="0" fontId="0" fillId="0" borderId="11" xfId="0" applyBorder="1" applyAlignment="1">
      <alignment horizontal="center"/>
    </xf>
    <xf numFmtId="0" fontId="0" fillId="0" borderId="67" xfId="0" applyBorder="1" applyAlignment="1">
      <alignment horizontal="center"/>
    </xf>
    <xf numFmtId="0" fontId="0" fillId="0" borderId="12" xfId="0" applyBorder="1" applyAlignment="1">
      <alignment horizontal="center"/>
    </xf>
    <xf numFmtId="0" fontId="0" fillId="0" borderId="71" xfId="0" applyBorder="1" applyAlignment="1">
      <alignment horizontal="center"/>
    </xf>
    <xf numFmtId="0" fontId="0" fillId="26" borderId="115" xfId="0" applyFill="1" applyBorder="1" applyAlignment="1">
      <alignment horizontal="center" wrapText="1"/>
    </xf>
    <xf numFmtId="0" fontId="0" fillId="26" borderId="114" xfId="0" applyFill="1" applyBorder="1" applyAlignment="1">
      <alignment horizontal="center" wrapText="1"/>
    </xf>
    <xf numFmtId="0" fontId="0" fillId="26" borderId="116" xfId="0" applyFill="1" applyBorder="1" applyAlignment="1">
      <alignment horizontal="center" wrapText="1"/>
    </xf>
    <xf numFmtId="0" fontId="0" fillId="26" borderId="21" xfId="0" applyFill="1" applyBorder="1" applyAlignment="1">
      <alignment horizontal="center" wrapText="1"/>
    </xf>
    <xf numFmtId="0" fontId="0" fillId="26" borderId="0" xfId="0" applyFill="1" applyBorder="1" applyAlignment="1">
      <alignment horizontal="center" wrapText="1"/>
    </xf>
    <xf numFmtId="0" fontId="0" fillId="26" borderId="22" xfId="0" applyFill="1" applyBorder="1" applyAlignment="1">
      <alignment horizontal="center" wrapText="1"/>
    </xf>
    <xf numFmtId="0" fontId="0" fillId="26" borderId="40" xfId="0" applyFill="1" applyBorder="1" applyAlignment="1">
      <alignment horizontal="center" wrapText="1"/>
    </xf>
    <xf numFmtId="0" fontId="0" fillId="26" borderId="24" xfId="0" applyFill="1" applyBorder="1" applyAlignment="1">
      <alignment horizontal="center" wrapText="1"/>
    </xf>
    <xf numFmtId="0" fontId="0" fillId="26" borderId="41" xfId="0" applyFill="1" applyBorder="1" applyAlignment="1">
      <alignment horizontal="center" wrapText="1"/>
    </xf>
    <xf numFmtId="0" fontId="2" fillId="29" borderId="115" xfId="0" applyFont="1" applyFill="1" applyBorder="1" applyAlignment="1">
      <alignment horizontal="center" wrapText="1"/>
    </xf>
    <xf numFmtId="0" fontId="2" fillId="29" borderId="21" xfId="0" applyFont="1" applyFill="1" applyBorder="1" applyAlignment="1">
      <alignment horizontal="center" wrapText="1"/>
    </xf>
    <xf numFmtId="0" fontId="2" fillId="29" borderId="40" xfId="0" applyFont="1" applyFill="1" applyBorder="1" applyAlignment="1">
      <alignment horizontal="center" wrapText="1"/>
    </xf>
    <xf numFmtId="0" fontId="2" fillId="28" borderId="114" xfId="0" applyFont="1" applyFill="1" applyBorder="1" applyAlignment="1">
      <alignment horizontal="center" wrapText="1"/>
    </xf>
    <xf numFmtId="0" fontId="2" fillId="28" borderId="0" xfId="0" applyFont="1" applyFill="1" applyBorder="1" applyAlignment="1">
      <alignment horizontal="center" wrapText="1"/>
    </xf>
    <xf numFmtId="0" fontId="2" fillId="28" borderId="24" xfId="0" applyFont="1" applyFill="1" applyBorder="1" applyAlignment="1">
      <alignment horizontal="center" wrapText="1"/>
    </xf>
    <xf numFmtId="0" fontId="2" fillId="28" borderId="116" xfId="0" applyFont="1" applyFill="1" applyBorder="1" applyAlignment="1">
      <alignment horizontal="center" wrapText="1"/>
    </xf>
    <xf numFmtId="0" fontId="2" fillId="28" borderId="22" xfId="0" applyFont="1" applyFill="1" applyBorder="1" applyAlignment="1">
      <alignment horizontal="center" wrapText="1"/>
    </xf>
    <xf numFmtId="0" fontId="2" fillId="28" borderId="41" xfId="0" applyFont="1" applyFill="1" applyBorder="1" applyAlignment="1">
      <alignment horizontal="center" wrapText="1"/>
    </xf>
    <xf numFmtId="0" fontId="2" fillId="11" borderId="1" xfId="0" applyFont="1" applyFill="1" applyBorder="1" applyAlignment="1"/>
    <xf numFmtId="0" fontId="2" fillId="11" borderId="8" xfId="0" applyFont="1" applyFill="1" applyBorder="1" applyAlignment="1"/>
    <xf numFmtId="0" fontId="2" fillId="21" borderId="35" xfId="0" applyFont="1" applyFill="1" applyBorder="1" applyAlignment="1"/>
    <xf numFmtId="0" fontId="0" fillId="21" borderId="36" xfId="0" applyFill="1" applyBorder="1" applyAlignment="1"/>
    <xf numFmtId="0" fontId="0" fillId="21" borderId="37" xfId="0" applyFill="1" applyBorder="1" applyAlignment="1"/>
    <xf numFmtId="0" fontId="0" fillId="5" borderId="4" xfId="0" applyFill="1" applyBorder="1" applyAlignment="1">
      <alignment horizontal="right"/>
    </xf>
    <xf numFmtId="0" fontId="0" fillId="5" borderId="5" xfId="0" applyFill="1" applyBorder="1" applyAlignment="1">
      <alignment horizontal="right"/>
    </xf>
    <xf numFmtId="0" fontId="0" fillId="5" borderId="9" xfId="0" applyFill="1" applyBorder="1" applyAlignment="1">
      <alignment horizontal="right"/>
    </xf>
    <xf numFmtId="0" fontId="0" fillId="5" borderId="10" xfId="0" applyFill="1" applyBorder="1" applyAlignment="1">
      <alignment horizontal="right"/>
    </xf>
    <xf numFmtId="0" fontId="0" fillId="5" borderId="7" xfId="0" applyFill="1" applyBorder="1" applyAlignment="1">
      <alignment horizontal="right"/>
    </xf>
    <xf numFmtId="0" fontId="0" fillId="5" borderId="1" xfId="0" applyFill="1" applyBorder="1" applyAlignment="1">
      <alignment horizontal="right"/>
    </xf>
    <xf numFmtId="0" fontId="0" fillId="28" borderId="15" xfId="0" applyFill="1" applyBorder="1" applyAlignment="1">
      <alignment horizontal="center" wrapText="1"/>
    </xf>
    <xf numFmtId="0" fontId="0" fillId="28" borderId="16" xfId="0" applyFill="1" applyBorder="1" applyAlignment="1">
      <alignment horizontal="center" wrapText="1"/>
    </xf>
    <xf numFmtId="0" fontId="0" fillId="28" borderId="17" xfId="0" applyFill="1" applyBorder="1" applyAlignment="1">
      <alignment horizontal="center" wrapText="1"/>
    </xf>
    <xf numFmtId="0" fontId="0" fillId="28" borderId="21" xfId="0" applyFill="1" applyBorder="1" applyAlignment="1">
      <alignment horizontal="center" wrapText="1"/>
    </xf>
    <xf numFmtId="0" fontId="0" fillId="28" borderId="0" xfId="0" applyFill="1" applyBorder="1" applyAlignment="1">
      <alignment horizontal="center" wrapText="1"/>
    </xf>
    <xf numFmtId="0" fontId="0" fillId="28" borderId="22" xfId="0" applyFill="1" applyBorder="1" applyAlignment="1">
      <alignment horizontal="center" wrapText="1"/>
    </xf>
    <xf numFmtId="0" fontId="0" fillId="28" borderId="18" xfId="0" applyFill="1" applyBorder="1" applyAlignment="1">
      <alignment horizontal="center" wrapText="1"/>
    </xf>
    <xf numFmtId="0" fontId="0" fillId="28" borderId="19" xfId="0" applyFill="1" applyBorder="1" applyAlignment="1">
      <alignment horizontal="center" wrapText="1"/>
    </xf>
    <xf numFmtId="0" fontId="0" fillId="28" borderId="20" xfId="0" applyFill="1" applyBorder="1" applyAlignment="1">
      <alignment horizontal="center" wrapText="1"/>
    </xf>
    <xf numFmtId="0" fontId="9" fillId="5" borderId="4" xfId="0" applyFont="1" applyFill="1" applyBorder="1" applyAlignment="1">
      <alignment horizontal="center"/>
    </xf>
    <xf numFmtId="0" fontId="9" fillId="5" borderId="5" xfId="0" applyFont="1" applyFill="1" applyBorder="1" applyAlignment="1">
      <alignment horizontal="center"/>
    </xf>
    <xf numFmtId="0" fontId="9" fillId="5" borderId="6" xfId="0" applyFont="1" applyFill="1" applyBorder="1" applyAlignment="1">
      <alignment horizontal="center"/>
    </xf>
    <xf numFmtId="0" fontId="2" fillId="5" borderId="4" xfId="0" applyFont="1" applyFill="1" applyBorder="1" applyAlignment="1">
      <alignment horizontal="center"/>
    </xf>
    <xf numFmtId="0" fontId="2" fillId="5" borderId="5" xfId="0" applyFont="1" applyFill="1" applyBorder="1" applyAlignment="1">
      <alignment horizontal="center"/>
    </xf>
    <xf numFmtId="0" fontId="2" fillId="5" borderId="6" xfId="0" applyFont="1" applyFill="1" applyBorder="1" applyAlignment="1">
      <alignment horizontal="center"/>
    </xf>
  </cellXfs>
  <cellStyles count="43">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9" builtinId="9" hidden="1"/>
    <cellStyle name="Followed Hyperlink" xfId="40" builtinId="9" hidden="1"/>
    <cellStyle name="Followed Hyperlink" xfId="41" builtinId="9" hidden="1"/>
    <cellStyle name="Hyperlink" xfId="1" builtinId="8"/>
    <cellStyle name="Normal" xfId="0" builtinId="0"/>
    <cellStyle name="Normal 2" xfId="2" xr:uid="{00000000-0005-0000-0000-000028000000}"/>
    <cellStyle name="Normal 3" xfId="38" xr:uid="{00000000-0005-0000-0000-000029000000}"/>
    <cellStyle name="Percent" xfId="42" builtinId="5"/>
  </cellStyles>
  <dxfs count="0"/>
  <tableStyles count="0" defaultTableStyle="TableStyleMedium2" defaultPivotStyle="PivotStyleLight16"/>
  <colors>
    <mruColors>
      <color rgb="FF3399FF"/>
      <color rgb="FFFFFF99"/>
      <color rgb="FFFFFF66"/>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Fuel Use by Operating Mode</a:t>
            </a:r>
          </a:p>
        </c:rich>
      </c:tx>
      <c:overlay val="0"/>
    </c:title>
    <c:autoTitleDeleted val="0"/>
    <c:plotArea>
      <c:layout/>
      <c:pieChart>
        <c:varyColors val="1"/>
        <c:ser>
          <c:idx val="0"/>
          <c:order val="0"/>
          <c:dPt>
            <c:idx val="0"/>
            <c:bubble3D val="0"/>
            <c:explosion val="10"/>
            <c:extLst>
              <c:ext xmlns:c16="http://schemas.microsoft.com/office/drawing/2014/chart" uri="{C3380CC4-5D6E-409C-BE32-E72D297353CC}">
                <c16:uniqueId val="{00000000-4127-4724-A87D-A6AF9EDD1681}"/>
              </c:ext>
            </c:extLst>
          </c:dPt>
          <c:dPt>
            <c:idx val="1"/>
            <c:bubble3D val="0"/>
            <c:explosion val="15"/>
            <c:extLst>
              <c:ext xmlns:c16="http://schemas.microsoft.com/office/drawing/2014/chart" uri="{C3380CC4-5D6E-409C-BE32-E72D297353CC}">
                <c16:uniqueId val="{00000001-4127-4724-A87D-A6AF9EDD1681}"/>
              </c:ext>
            </c:extLst>
          </c:dPt>
          <c:dPt>
            <c:idx val="3"/>
            <c:bubble3D val="0"/>
            <c:explosion val="11"/>
            <c:extLst>
              <c:ext xmlns:c16="http://schemas.microsoft.com/office/drawing/2014/chart" uri="{C3380CC4-5D6E-409C-BE32-E72D297353CC}">
                <c16:uniqueId val="{00000002-4127-4724-A87D-A6AF9EDD1681}"/>
              </c:ext>
            </c:extLst>
          </c:dPt>
          <c:cat>
            <c:numRef>
              <c:f>'Vessel Summary'!$O$15:$R$15</c:f>
              <c:numCache>
                <c:formatCode>General</c:formatCode>
                <c:ptCount val="4"/>
                <c:pt idx="0">
                  <c:v>0</c:v>
                </c:pt>
                <c:pt idx="1">
                  <c:v>0</c:v>
                </c:pt>
                <c:pt idx="2">
                  <c:v>0</c:v>
                </c:pt>
                <c:pt idx="3">
                  <c:v>0</c:v>
                </c:pt>
              </c:numCache>
            </c:numRef>
          </c:cat>
          <c:val>
            <c:numRef>
              <c:f>'Vessel Summary'!$O$22:$R$22</c:f>
              <c:numCache>
                <c:formatCode>#,##0</c:formatCode>
                <c:ptCount val="4"/>
                <c:pt idx="0">
                  <c:v>0</c:v>
                </c:pt>
                <c:pt idx="1">
                  <c:v>0</c:v>
                </c:pt>
                <c:pt idx="2">
                  <c:v>0</c:v>
                </c:pt>
                <c:pt idx="3">
                  <c:v>0</c:v>
                </c:pt>
              </c:numCache>
            </c:numRef>
          </c:val>
          <c:extLst>
            <c:ext xmlns:c16="http://schemas.microsoft.com/office/drawing/2014/chart" uri="{C3380CC4-5D6E-409C-BE32-E72D297353CC}">
              <c16:uniqueId val="{00000003-4127-4724-A87D-A6AF9EDD1681}"/>
            </c:ext>
          </c:extLst>
        </c:ser>
        <c:dLbls>
          <c:showLegendKey val="0"/>
          <c:showVal val="0"/>
          <c:showCatName val="0"/>
          <c:showSerName val="0"/>
          <c:showPercent val="0"/>
          <c:showBubbleSize val="0"/>
          <c:showLeaderLines val="0"/>
        </c:dLbls>
        <c:firstSliceAng val="0"/>
      </c:pieChart>
    </c:plotArea>
    <c:legend>
      <c:legendPos val="r"/>
      <c:overlay val="0"/>
      <c:txPr>
        <a:bodyPr/>
        <a:lstStyle/>
        <a:p>
          <a:pPr rtl="0">
            <a:defRPr/>
          </a:pPr>
          <a:endParaRPr lang="en-US"/>
        </a:p>
      </c:txPr>
    </c:legend>
    <c:plotVisOnly val="0"/>
    <c:dispBlanksAs val="zero"/>
    <c:showDLblsOverMax val="0"/>
  </c:chart>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a:pPr>
            <a:r>
              <a:rPr lang="en-US"/>
              <a:t>Speed vs Cost: 30-40'</a:t>
            </a:r>
          </a:p>
        </c:rich>
      </c:tx>
      <c:overlay val="0"/>
    </c:title>
    <c:autoTitleDeleted val="0"/>
    <c:plotArea>
      <c:layout/>
      <c:scatterChart>
        <c:scatterStyle val="lineMarker"/>
        <c:varyColors val="0"/>
        <c:ser>
          <c:idx val="0"/>
          <c:order val="0"/>
          <c:spPr>
            <a:ln w="47625">
              <a:noFill/>
            </a:ln>
          </c:spPr>
          <c:trendline>
            <c:trendlineType val="exp"/>
            <c:dispRSqr val="0"/>
            <c:dispEq val="0"/>
          </c:trendline>
          <c:trendline>
            <c:trendlineType val="exp"/>
            <c:dispRSqr val="0"/>
            <c:dispEq val="0"/>
          </c:trendline>
          <c:xVal>
            <c:numRef>
              <c:f>'Speed Data'!$A$3:$A$85</c:f>
              <c:numCache>
                <c:formatCode>General</c:formatCode>
                <c:ptCount val="83"/>
                <c:pt idx="0">
                  <c:v>4.0999999999999996</c:v>
                </c:pt>
                <c:pt idx="1">
                  <c:v>5.3</c:v>
                </c:pt>
                <c:pt idx="2">
                  <c:v>6.1</c:v>
                </c:pt>
                <c:pt idx="3">
                  <c:v>6.9</c:v>
                </c:pt>
                <c:pt idx="4">
                  <c:v>7.4</c:v>
                </c:pt>
                <c:pt idx="5">
                  <c:v>7.7</c:v>
                </c:pt>
                <c:pt idx="6">
                  <c:v>8</c:v>
                </c:pt>
                <c:pt idx="7">
                  <c:v>8.1999999999999993</c:v>
                </c:pt>
                <c:pt idx="8">
                  <c:v>8.6</c:v>
                </c:pt>
                <c:pt idx="9">
                  <c:v>8.3000000000000007</c:v>
                </c:pt>
                <c:pt idx="10">
                  <c:v>8.1</c:v>
                </c:pt>
                <c:pt idx="11">
                  <c:v>7.7</c:v>
                </c:pt>
                <c:pt idx="12">
                  <c:v>7.3</c:v>
                </c:pt>
                <c:pt idx="13">
                  <c:v>6.8</c:v>
                </c:pt>
                <c:pt idx="14">
                  <c:v>6.1</c:v>
                </c:pt>
                <c:pt idx="15">
                  <c:v>5.5</c:v>
                </c:pt>
                <c:pt idx="16">
                  <c:v>3.5</c:v>
                </c:pt>
                <c:pt idx="17">
                  <c:v>4.5</c:v>
                </c:pt>
                <c:pt idx="18">
                  <c:v>5.6</c:v>
                </c:pt>
                <c:pt idx="19">
                  <c:v>6.1</c:v>
                </c:pt>
                <c:pt idx="20">
                  <c:v>6.6</c:v>
                </c:pt>
                <c:pt idx="21">
                  <c:v>7.1</c:v>
                </c:pt>
                <c:pt idx="22">
                  <c:v>7.5</c:v>
                </c:pt>
                <c:pt idx="23">
                  <c:v>7.7</c:v>
                </c:pt>
                <c:pt idx="24">
                  <c:v>8</c:v>
                </c:pt>
                <c:pt idx="25">
                  <c:v>8.1</c:v>
                </c:pt>
                <c:pt idx="26">
                  <c:v>8.5</c:v>
                </c:pt>
                <c:pt idx="27">
                  <c:v>8.3000000000000007</c:v>
                </c:pt>
                <c:pt idx="28">
                  <c:v>8</c:v>
                </c:pt>
                <c:pt idx="29">
                  <c:v>7.7</c:v>
                </c:pt>
                <c:pt idx="30">
                  <c:v>7.2</c:v>
                </c:pt>
                <c:pt idx="31">
                  <c:v>6.5</c:v>
                </c:pt>
                <c:pt idx="32">
                  <c:v>5.7</c:v>
                </c:pt>
                <c:pt idx="33">
                  <c:v>4.8</c:v>
                </c:pt>
                <c:pt idx="34">
                  <c:v>4</c:v>
                </c:pt>
                <c:pt idx="35">
                  <c:v>3.5</c:v>
                </c:pt>
                <c:pt idx="36">
                  <c:v>4.0999999999999996</c:v>
                </c:pt>
                <c:pt idx="37">
                  <c:v>4.8</c:v>
                </c:pt>
                <c:pt idx="38">
                  <c:v>5.2</c:v>
                </c:pt>
                <c:pt idx="39">
                  <c:v>5.65</c:v>
                </c:pt>
                <c:pt idx="40">
                  <c:v>6.1</c:v>
                </c:pt>
                <c:pt idx="41">
                  <c:v>6.4</c:v>
                </c:pt>
                <c:pt idx="42">
                  <c:v>6.7</c:v>
                </c:pt>
                <c:pt idx="43">
                  <c:v>7.2</c:v>
                </c:pt>
                <c:pt idx="44">
                  <c:v>7.6</c:v>
                </c:pt>
                <c:pt idx="45">
                  <c:v>7.9</c:v>
                </c:pt>
                <c:pt idx="46">
                  <c:v>7.75</c:v>
                </c:pt>
                <c:pt idx="47">
                  <c:v>7.4</c:v>
                </c:pt>
                <c:pt idx="48">
                  <c:v>7.1</c:v>
                </c:pt>
                <c:pt idx="49">
                  <c:v>6.6</c:v>
                </c:pt>
                <c:pt idx="50">
                  <c:v>6.2</c:v>
                </c:pt>
                <c:pt idx="51">
                  <c:v>5.8</c:v>
                </c:pt>
                <c:pt idx="52">
                  <c:v>5.5</c:v>
                </c:pt>
                <c:pt idx="53">
                  <c:v>5</c:v>
                </c:pt>
                <c:pt idx="54">
                  <c:v>4.8</c:v>
                </c:pt>
                <c:pt idx="55">
                  <c:v>4.3</c:v>
                </c:pt>
                <c:pt idx="56">
                  <c:v>3.5</c:v>
                </c:pt>
                <c:pt idx="57">
                  <c:v>3.2</c:v>
                </c:pt>
                <c:pt idx="58">
                  <c:v>5.5</c:v>
                </c:pt>
                <c:pt idx="59">
                  <c:v>7.9</c:v>
                </c:pt>
                <c:pt idx="60">
                  <c:v>7.8</c:v>
                </c:pt>
                <c:pt idx="61">
                  <c:v>7.5</c:v>
                </c:pt>
                <c:pt idx="62">
                  <c:v>7.2</c:v>
                </c:pt>
                <c:pt idx="63">
                  <c:v>6.7</c:v>
                </c:pt>
                <c:pt idx="64">
                  <c:v>6.4</c:v>
                </c:pt>
                <c:pt idx="65">
                  <c:v>5.9</c:v>
                </c:pt>
                <c:pt idx="66">
                  <c:v>5.4</c:v>
                </c:pt>
                <c:pt idx="67">
                  <c:v>5.2</c:v>
                </c:pt>
                <c:pt idx="68">
                  <c:v>4.7</c:v>
                </c:pt>
                <c:pt idx="69">
                  <c:v>4</c:v>
                </c:pt>
                <c:pt idx="70">
                  <c:v>3.7</c:v>
                </c:pt>
                <c:pt idx="71">
                  <c:v>3</c:v>
                </c:pt>
                <c:pt idx="72">
                  <c:v>3.6</c:v>
                </c:pt>
                <c:pt idx="73">
                  <c:v>4</c:v>
                </c:pt>
                <c:pt idx="74">
                  <c:v>4.5999999999999996</c:v>
                </c:pt>
                <c:pt idx="75">
                  <c:v>5</c:v>
                </c:pt>
                <c:pt idx="76">
                  <c:v>5.4</c:v>
                </c:pt>
                <c:pt idx="77">
                  <c:v>5.9</c:v>
                </c:pt>
                <c:pt idx="78">
                  <c:v>6.4</c:v>
                </c:pt>
                <c:pt idx="79">
                  <c:v>6.8</c:v>
                </c:pt>
                <c:pt idx="80">
                  <c:v>7.1</c:v>
                </c:pt>
                <c:pt idx="81">
                  <c:v>7.5</c:v>
                </c:pt>
                <c:pt idx="82">
                  <c:v>7.7</c:v>
                </c:pt>
              </c:numCache>
            </c:numRef>
          </c:xVal>
          <c:yVal>
            <c:numRef>
              <c:f>'Speed Data'!$D$3:$D$85</c:f>
              <c:numCache>
                <c:formatCode>"$"#,##0.00_);[Red]\("$"#,##0.00\)</c:formatCode>
                <c:ptCount val="83"/>
                <c:pt idx="0">
                  <c:v>0.97560975609756106</c:v>
                </c:pt>
                <c:pt idx="1">
                  <c:v>1.1320754716981132</c:v>
                </c:pt>
                <c:pt idx="2">
                  <c:v>1.377049180327869</c:v>
                </c:pt>
                <c:pt idx="3">
                  <c:v>1.7391304347826086</c:v>
                </c:pt>
                <c:pt idx="4">
                  <c:v>2.1621621621621618</c:v>
                </c:pt>
                <c:pt idx="5">
                  <c:v>2.4935064935064934</c:v>
                </c:pt>
                <c:pt idx="6">
                  <c:v>2.8</c:v>
                </c:pt>
                <c:pt idx="7">
                  <c:v>3.1219512195121957</c:v>
                </c:pt>
                <c:pt idx="8">
                  <c:v>3.0232558139534884</c:v>
                </c:pt>
                <c:pt idx="9">
                  <c:v>2.6024096385542168</c:v>
                </c:pt>
                <c:pt idx="10">
                  <c:v>2.0740740740740744</c:v>
                </c:pt>
                <c:pt idx="11">
                  <c:v>1.7142857142857142</c:v>
                </c:pt>
                <c:pt idx="12">
                  <c:v>1.2054794520547947</c:v>
                </c:pt>
                <c:pt idx="13">
                  <c:v>1.1764705882352942</c:v>
                </c:pt>
                <c:pt idx="14">
                  <c:v>0.98360655737704927</c:v>
                </c:pt>
                <c:pt idx="15">
                  <c:v>0.87272727272727268</c:v>
                </c:pt>
                <c:pt idx="16">
                  <c:v>0.68571428571428572</c:v>
                </c:pt>
                <c:pt idx="17">
                  <c:v>0.88888888888888884</c:v>
                </c:pt>
                <c:pt idx="18">
                  <c:v>0.85714285714285721</c:v>
                </c:pt>
                <c:pt idx="19">
                  <c:v>1.1147540983606559</c:v>
                </c:pt>
                <c:pt idx="20">
                  <c:v>1.3333333333333335</c:v>
                </c:pt>
                <c:pt idx="21">
                  <c:v>1.6901408450704227</c:v>
                </c:pt>
                <c:pt idx="22">
                  <c:v>1.9733333333333334</c:v>
                </c:pt>
                <c:pt idx="23">
                  <c:v>2.4415584415584415</c:v>
                </c:pt>
                <c:pt idx="24">
                  <c:v>2.8</c:v>
                </c:pt>
                <c:pt idx="25">
                  <c:v>3.2098765432098766</c:v>
                </c:pt>
                <c:pt idx="26">
                  <c:v>2.9647058823529413</c:v>
                </c:pt>
                <c:pt idx="27">
                  <c:v>2.6506024096385539</c:v>
                </c:pt>
                <c:pt idx="28">
                  <c:v>2.0499999999999998</c:v>
                </c:pt>
                <c:pt idx="29">
                  <c:v>1.6623376623376624</c:v>
                </c:pt>
                <c:pt idx="30">
                  <c:v>1.3888888888888888</c:v>
                </c:pt>
                <c:pt idx="31">
                  <c:v>1.0461538461538462</c:v>
                </c:pt>
                <c:pt idx="32">
                  <c:v>0.84210526315789469</c:v>
                </c:pt>
                <c:pt idx="33">
                  <c:v>0.66666666666666674</c:v>
                </c:pt>
                <c:pt idx="34">
                  <c:v>0.6</c:v>
                </c:pt>
                <c:pt idx="35">
                  <c:v>0.51428571428571435</c:v>
                </c:pt>
                <c:pt idx="36">
                  <c:v>0.53658536585365868</c:v>
                </c:pt>
                <c:pt idx="37">
                  <c:v>0.54166666666666674</c:v>
                </c:pt>
                <c:pt idx="38">
                  <c:v>0.57692307692307687</c:v>
                </c:pt>
                <c:pt idx="39">
                  <c:v>0.63716814159292035</c:v>
                </c:pt>
                <c:pt idx="40">
                  <c:v>0.65573770491803285</c:v>
                </c:pt>
                <c:pt idx="41">
                  <c:v>0.74999999999999989</c:v>
                </c:pt>
                <c:pt idx="42">
                  <c:v>0.95522388059701491</c:v>
                </c:pt>
                <c:pt idx="43">
                  <c:v>1.1388888888888888</c:v>
                </c:pt>
                <c:pt idx="44">
                  <c:v>1.263157894736842</c:v>
                </c:pt>
                <c:pt idx="45">
                  <c:v>1.4683544303797467</c:v>
                </c:pt>
                <c:pt idx="46">
                  <c:v>2.0129032258064514</c:v>
                </c:pt>
                <c:pt idx="47">
                  <c:v>1.6216216216216215</c:v>
                </c:pt>
                <c:pt idx="48">
                  <c:v>1.4084507042253522</c:v>
                </c:pt>
                <c:pt idx="49">
                  <c:v>1.1515151515151516</c:v>
                </c:pt>
                <c:pt idx="50">
                  <c:v>1</c:v>
                </c:pt>
                <c:pt idx="51">
                  <c:v>0.79310344827586199</c:v>
                </c:pt>
                <c:pt idx="52">
                  <c:v>0.65454545454545454</c:v>
                </c:pt>
                <c:pt idx="53">
                  <c:v>0.64</c:v>
                </c:pt>
                <c:pt idx="54">
                  <c:v>0.58333333333333337</c:v>
                </c:pt>
                <c:pt idx="55">
                  <c:v>0.51162790697674421</c:v>
                </c:pt>
                <c:pt idx="56">
                  <c:v>0.39999999999999997</c:v>
                </c:pt>
                <c:pt idx="57">
                  <c:v>0.43749999999999994</c:v>
                </c:pt>
                <c:pt idx="58">
                  <c:v>0.65454545454545454</c:v>
                </c:pt>
                <c:pt idx="59">
                  <c:v>1.8734177215189873</c:v>
                </c:pt>
                <c:pt idx="60">
                  <c:v>1.6153846153846154</c:v>
                </c:pt>
                <c:pt idx="61">
                  <c:v>1.3333333333333333</c:v>
                </c:pt>
                <c:pt idx="62">
                  <c:v>1.1111111111111112</c:v>
                </c:pt>
                <c:pt idx="63">
                  <c:v>0.89552238805970152</c:v>
                </c:pt>
                <c:pt idx="64">
                  <c:v>0.74999999999999989</c:v>
                </c:pt>
                <c:pt idx="65">
                  <c:v>0.61016949152542366</c:v>
                </c:pt>
                <c:pt idx="66">
                  <c:v>0.59259259259259256</c:v>
                </c:pt>
                <c:pt idx="67">
                  <c:v>0.53846153846153844</c:v>
                </c:pt>
                <c:pt idx="68">
                  <c:v>0.42553191489361702</c:v>
                </c:pt>
                <c:pt idx="69">
                  <c:v>0.35</c:v>
                </c:pt>
                <c:pt idx="70">
                  <c:v>0.37837837837837834</c:v>
                </c:pt>
                <c:pt idx="71">
                  <c:v>0.46666666666666662</c:v>
                </c:pt>
                <c:pt idx="72">
                  <c:v>0.5</c:v>
                </c:pt>
                <c:pt idx="73">
                  <c:v>0.55000000000000004</c:v>
                </c:pt>
                <c:pt idx="74">
                  <c:v>0.60869565217391308</c:v>
                </c:pt>
                <c:pt idx="75">
                  <c:v>0.64</c:v>
                </c:pt>
                <c:pt idx="76">
                  <c:v>0.66666666666666663</c:v>
                </c:pt>
                <c:pt idx="77">
                  <c:v>0.88135593220338981</c:v>
                </c:pt>
                <c:pt idx="78">
                  <c:v>1.0312499999999998</c:v>
                </c:pt>
                <c:pt idx="79">
                  <c:v>1.2647058823529411</c:v>
                </c:pt>
                <c:pt idx="80">
                  <c:v>1.4647887323943662</c:v>
                </c:pt>
                <c:pt idx="81">
                  <c:v>1.6533333333333333</c:v>
                </c:pt>
                <c:pt idx="82">
                  <c:v>1.9740259740259738</c:v>
                </c:pt>
              </c:numCache>
            </c:numRef>
          </c:yVal>
          <c:smooth val="0"/>
          <c:extLst>
            <c:ext xmlns:c16="http://schemas.microsoft.com/office/drawing/2014/chart" uri="{C3380CC4-5D6E-409C-BE32-E72D297353CC}">
              <c16:uniqueId val="{00000000-91ED-4643-9A7F-72DCCF280A69}"/>
            </c:ext>
          </c:extLst>
        </c:ser>
        <c:dLbls>
          <c:showLegendKey val="0"/>
          <c:showVal val="0"/>
          <c:showCatName val="0"/>
          <c:showSerName val="0"/>
          <c:showPercent val="0"/>
          <c:showBubbleSize val="0"/>
        </c:dLbls>
        <c:axId val="90288128"/>
        <c:axId val="90290048"/>
      </c:scatterChart>
      <c:valAx>
        <c:axId val="90288128"/>
        <c:scaling>
          <c:orientation val="minMax"/>
        </c:scaling>
        <c:delete val="0"/>
        <c:axPos val="b"/>
        <c:title>
          <c:tx>
            <c:rich>
              <a:bodyPr/>
              <a:lstStyle/>
              <a:p>
                <a:pPr>
                  <a:defRPr/>
                </a:pPr>
                <a:r>
                  <a:rPr lang="en-US"/>
                  <a:t>Speed (knots)</a:t>
                </a:r>
              </a:p>
            </c:rich>
          </c:tx>
          <c:overlay val="0"/>
        </c:title>
        <c:numFmt formatCode="General" sourceLinked="1"/>
        <c:majorTickMark val="out"/>
        <c:minorTickMark val="none"/>
        <c:tickLblPos val="nextTo"/>
        <c:crossAx val="90290048"/>
        <c:crosses val="autoZero"/>
        <c:crossBetween val="midCat"/>
      </c:valAx>
      <c:valAx>
        <c:axId val="90290048"/>
        <c:scaling>
          <c:orientation val="minMax"/>
        </c:scaling>
        <c:delete val="0"/>
        <c:axPos val="l"/>
        <c:majorGridlines/>
        <c:title>
          <c:tx>
            <c:rich>
              <a:bodyPr rot="-5400000" vert="horz"/>
              <a:lstStyle/>
              <a:p>
                <a:pPr>
                  <a:defRPr/>
                </a:pPr>
                <a:r>
                  <a:rPr lang="en-US"/>
                  <a:t>$/NM</a:t>
                </a:r>
              </a:p>
            </c:rich>
          </c:tx>
          <c:overlay val="0"/>
        </c:title>
        <c:numFmt formatCode="&quot;$&quot;#,##0.00_);[Red]\(&quot;$&quot;#,##0.00\)" sourceLinked="1"/>
        <c:majorTickMark val="out"/>
        <c:minorTickMark val="none"/>
        <c:tickLblPos val="nextTo"/>
        <c:crossAx val="90288128"/>
        <c:crosses val="autoZero"/>
        <c:crossBetween val="midCat"/>
      </c:valAx>
    </c:plotArea>
    <c:plotVisOnly val="1"/>
    <c:dispBlanksAs val="gap"/>
    <c:showDLblsOverMax val="0"/>
  </c:chart>
  <c:printSettings>
    <c:headerFooter/>
    <c:pageMargins b="1" l="0.75000000000000011" r="0.7500000000000001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overlay val="0"/>
    </c:title>
    <c:autoTitleDeleted val="0"/>
    <c:plotArea>
      <c:layout/>
      <c:barChart>
        <c:barDir val="col"/>
        <c:grouping val="clustered"/>
        <c:varyColors val="0"/>
        <c:ser>
          <c:idx val="0"/>
          <c:order val="0"/>
          <c:tx>
            <c:v>DC loads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'Operating Mode 1'!$P$9:$P$53</c:f>
              <c:strCache>
                <c:ptCount val="45"/>
                <c:pt idx="0">
                  <c:v>Running bilge pump (with light)</c:v>
                </c:pt>
                <c:pt idx="1">
                  <c:v>fresh water pump</c:v>
                </c:pt>
                <c:pt idx="2">
                  <c:v>Cabin Fridge through inverter</c:v>
                </c:pt>
                <c:pt idx="3">
                  <c:v>Window Heater</c:v>
                </c:pt>
                <c:pt idx="4">
                  <c:v>Stove fan (low)</c:v>
                </c:pt>
                <c:pt idx="5">
                  <c:v>Stove fan (High)</c:v>
                </c:pt>
                <c:pt idx="6">
                  <c:v>ER fan</c:v>
                </c:pt>
                <c:pt idx="7">
                  <c:v>Running lights (incandescent)</c:v>
                </c:pt>
                <c:pt idx="8">
                  <c:v>Red Mast Light (incandescent)</c:v>
                </c:pt>
                <c:pt idx="9">
                  <c:v>Anchor light (incandescent)</c:v>
                </c:pt>
                <c:pt idx="10">
                  <c:v>Nav Running lights (3 LED bulb)</c:v>
                </c:pt>
                <c:pt idx="11">
                  <c:v>Red Mast Light (LED)</c:v>
                </c:pt>
                <c:pt idx="12">
                  <c:v>Anchor light LED</c:v>
                </c:pt>
                <c:pt idx="13">
                  <c:v>Other</c:v>
                </c:pt>
                <c:pt idx="14">
                  <c:v>CB radio</c:v>
                </c:pt>
                <c:pt idx="15">
                  <c:v>CB Transmit</c:v>
                </c:pt>
                <c:pt idx="16">
                  <c:v>VHF </c:v>
                </c:pt>
                <c:pt idx="17">
                  <c:v>VHF  Transmit</c:v>
                </c:pt>
                <c:pt idx="18">
                  <c:v>single side band</c:v>
                </c:pt>
                <c:pt idx="19">
                  <c:v>single side band transmit</c:v>
                </c:pt>
                <c:pt idx="20">
                  <c:v>GPS</c:v>
                </c:pt>
                <c:pt idx="21">
                  <c:v>Radar Stdby</c:v>
                </c:pt>
                <c:pt idx="22">
                  <c:v>Radar Tx</c:v>
                </c:pt>
                <c:pt idx="23">
                  <c:v>depth sounder </c:v>
                </c:pt>
                <c:pt idx="24">
                  <c:v>Auto pilot (hydraulic PTO Assist)</c:v>
                </c:pt>
                <c:pt idx="25">
                  <c:v>Auto pilot Electric Motor Drive</c:v>
                </c:pt>
                <c:pt idx="26">
                  <c:v>Sat Phone</c:v>
                </c:pt>
                <c:pt idx="27">
                  <c:v>Inverter/ computer-cell phone charger/ power booster cell phone</c:v>
                </c:pt>
                <c:pt idx="28">
                  <c:v>Radio, music</c:v>
                </c:pt>
                <c:pt idx="29">
                  <c:v>Throttle and shift control system</c:v>
                </c:pt>
                <c:pt idx="30">
                  <c:v>Other</c:v>
                </c:pt>
                <c:pt idx="31">
                  <c:v>cabin lights (incandescent)</c:v>
                </c:pt>
                <c:pt idx="32">
                  <c:v>hold lights (incandescent)</c:v>
                </c:pt>
                <c:pt idx="33">
                  <c:v>Deck Lights (incandescent)</c:v>
                </c:pt>
                <c:pt idx="34">
                  <c:v>ER lights incandescent</c:v>
                </c:pt>
                <c:pt idx="35">
                  <c:v>Search Light (incandescent- 500,000 CP)</c:v>
                </c:pt>
                <c:pt idx="36">
                  <c:v>Engine Light Panel incandescent</c:v>
                </c:pt>
                <c:pt idx="37">
                  <c:v>cabin lights (LED)</c:v>
                </c:pt>
                <c:pt idx="38">
                  <c:v>Hold Lights (LED)</c:v>
                </c:pt>
                <c:pt idx="39">
                  <c:v>Deck Lights (LED)</c:v>
                </c:pt>
                <c:pt idx="40">
                  <c:v>ER light LED Strip Lights</c:v>
                </c:pt>
                <c:pt idx="41">
                  <c:v>Other</c:v>
                </c:pt>
                <c:pt idx="42">
                  <c:v>Washdown Pump</c:v>
                </c:pt>
                <c:pt idx="43">
                  <c:v>Electric Clutch for Hydraulics or Washdown pump</c:v>
                </c:pt>
                <c:pt idx="44">
                  <c:v>Other</c:v>
                </c:pt>
              </c:strCache>
            </c:strRef>
          </c:cat>
          <c:val>
            <c:numRef>
              <c:f>[0]!DCLoadsRange</c:f>
              <c:numCache>
                <c:formatCode>General</c:formatCode>
                <c:ptCount val="4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numCache>
            </c:numRef>
          </c:val>
          <c:extLst>
            <c:ext xmlns:c16="http://schemas.microsoft.com/office/drawing/2014/chart" uri="{C3380CC4-5D6E-409C-BE32-E72D297353CC}">
              <c16:uniqueId val="{00000000-C7A0-40B9-9004-46B8565D7D81}"/>
            </c:ext>
          </c:extLst>
        </c:ser>
        <c:dLbls>
          <c:showLegendKey val="0"/>
          <c:showVal val="1"/>
          <c:showCatName val="0"/>
          <c:showSerName val="0"/>
          <c:showPercent val="0"/>
          <c:showBubbleSize val="0"/>
        </c:dLbls>
        <c:gapWidth val="150"/>
        <c:overlap val="-25"/>
        <c:axId val="87513344"/>
        <c:axId val="87523328"/>
      </c:barChart>
      <c:catAx>
        <c:axId val="87513344"/>
        <c:scaling>
          <c:orientation val="minMax"/>
        </c:scaling>
        <c:delete val="0"/>
        <c:axPos val="b"/>
        <c:numFmt formatCode="General" sourceLinked="1"/>
        <c:majorTickMark val="none"/>
        <c:minorTickMark val="none"/>
        <c:tickLblPos val="nextTo"/>
        <c:crossAx val="87523328"/>
        <c:crosses val="autoZero"/>
        <c:auto val="1"/>
        <c:lblAlgn val="ctr"/>
        <c:lblOffset val="100"/>
        <c:noMultiLvlLbl val="0"/>
      </c:catAx>
      <c:valAx>
        <c:axId val="87523328"/>
        <c:scaling>
          <c:orientation val="minMax"/>
        </c:scaling>
        <c:delete val="1"/>
        <c:axPos val="l"/>
        <c:title>
          <c:tx>
            <c:rich>
              <a:bodyPr rot="0" vert="wordArtVert"/>
              <a:lstStyle/>
              <a:p>
                <a:pPr>
                  <a:defRPr/>
                </a:pPr>
                <a:r>
                  <a:rPr lang="en-US"/>
                  <a:t>Watts</a:t>
                </a:r>
              </a:p>
            </c:rich>
          </c:tx>
          <c:layout>
            <c:manualLayout>
              <c:xMode val="edge"/>
              <c:yMode val="edge"/>
              <c:x val="1.74395539069469E-2"/>
              <c:y val="0.13731060279683899"/>
            </c:manualLayout>
          </c:layout>
          <c:overlay val="0"/>
        </c:title>
        <c:numFmt formatCode="General" sourceLinked="1"/>
        <c:majorTickMark val="out"/>
        <c:minorTickMark val="none"/>
        <c:tickLblPos val="none"/>
        <c:crossAx val="87513344"/>
        <c:crosses val="autoZero"/>
        <c:crossBetween val="between"/>
      </c:valAx>
    </c:plotArea>
    <c:plotVisOnly val="0"/>
    <c:dispBlanksAs val="zero"/>
    <c:showDLblsOverMax val="0"/>
  </c:chart>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overlay val="0"/>
    </c:title>
    <c:autoTitleDeleted val="0"/>
    <c:plotArea>
      <c:layout/>
      <c:barChart>
        <c:barDir val="col"/>
        <c:grouping val="clustered"/>
        <c:varyColors val="0"/>
        <c:ser>
          <c:idx val="0"/>
          <c:order val="0"/>
          <c:tx>
            <c:v>AC Loads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'Operating Mode 1'!$B$9:$B$20</c:f>
              <c:strCache>
                <c:ptCount val="12"/>
                <c:pt idx="0">
                  <c:v>Refrigerator (kW)</c:v>
                </c:pt>
                <c:pt idx="1">
                  <c:v>Hot Water Heater (kW)</c:v>
                </c:pt>
                <c:pt idx="2">
                  <c:v>Hot Plate 1.5 (kW)</c:v>
                </c:pt>
                <c:pt idx="3">
                  <c:v>Microwave (kW)</c:v>
                </c:pt>
                <c:pt idx="4">
                  <c:v>Other Hotel (kW)</c:v>
                </c:pt>
                <c:pt idx="5">
                  <c:v>All Around Lighting (W)</c:v>
                </c:pt>
                <c:pt idx="6">
                  <c:v>Deck Lighting (W)</c:v>
                </c:pt>
                <c:pt idx="7">
                  <c:v>Other Lighting (W)</c:v>
                </c:pt>
                <c:pt idx="8">
                  <c:v>Other Lighting (W)</c:v>
                </c:pt>
                <c:pt idx="9">
                  <c:v>Heating (W)</c:v>
                </c:pt>
                <c:pt idx="10">
                  <c:v>Other AC (W)</c:v>
                </c:pt>
                <c:pt idx="11">
                  <c:v>Other AC (W)</c:v>
                </c:pt>
              </c:strCache>
            </c:strRef>
          </c:cat>
          <c:val>
            <c:numRef>
              <c:f>[0]!ACLoadsRange</c:f>
              <c:numCache>
                <c:formatCode>General</c:formatCode>
                <c:ptCount val="12"/>
              </c:numCache>
            </c:numRef>
          </c:val>
          <c:extLst>
            <c:ext xmlns:c16="http://schemas.microsoft.com/office/drawing/2014/chart" uri="{C3380CC4-5D6E-409C-BE32-E72D297353CC}">
              <c16:uniqueId val="{00000000-6B50-464D-BBF3-FDDB16601F8E}"/>
            </c:ext>
          </c:extLst>
        </c:ser>
        <c:dLbls>
          <c:showLegendKey val="0"/>
          <c:showVal val="1"/>
          <c:showCatName val="0"/>
          <c:showSerName val="0"/>
          <c:showPercent val="0"/>
          <c:showBubbleSize val="0"/>
        </c:dLbls>
        <c:gapWidth val="150"/>
        <c:overlap val="-25"/>
        <c:axId val="101122432"/>
        <c:axId val="101123968"/>
      </c:barChart>
      <c:catAx>
        <c:axId val="101122432"/>
        <c:scaling>
          <c:orientation val="minMax"/>
        </c:scaling>
        <c:delete val="0"/>
        <c:axPos val="b"/>
        <c:numFmt formatCode="General" sourceLinked="0"/>
        <c:majorTickMark val="none"/>
        <c:minorTickMark val="none"/>
        <c:tickLblPos val="nextTo"/>
        <c:crossAx val="101123968"/>
        <c:crosses val="autoZero"/>
        <c:auto val="1"/>
        <c:lblAlgn val="ctr"/>
        <c:lblOffset val="100"/>
        <c:noMultiLvlLbl val="0"/>
      </c:catAx>
      <c:valAx>
        <c:axId val="101123968"/>
        <c:scaling>
          <c:orientation val="minMax"/>
        </c:scaling>
        <c:delete val="1"/>
        <c:axPos val="l"/>
        <c:title>
          <c:tx>
            <c:rich>
              <a:bodyPr rot="0" vert="wordArtVert"/>
              <a:lstStyle/>
              <a:p>
                <a:pPr>
                  <a:defRPr/>
                </a:pPr>
                <a:r>
                  <a:rPr lang="en-US"/>
                  <a:t>Watts</a:t>
                </a:r>
              </a:p>
            </c:rich>
          </c:tx>
          <c:layout>
            <c:manualLayout>
              <c:xMode val="edge"/>
              <c:yMode val="edge"/>
              <c:x val="4.3209491786998198E-2"/>
              <c:y val="0.142272165728028"/>
            </c:manualLayout>
          </c:layout>
          <c:overlay val="0"/>
        </c:title>
        <c:numFmt formatCode="General" sourceLinked="1"/>
        <c:majorTickMark val="out"/>
        <c:minorTickMark val="none"/>
        <c:tickLblPos val="none"/>
        <c:crossAx val="101122432"/>
        <c:crosses val="autoZero"/>
        <c:crossBetween val="between"/>
      </c:valAx>
    </c:plotArea>
    <c:plotVisOnly val="0"/>
    <c:dispBlanksAs val="zero"/>
    <c:showDLblsOverMax val="0"/>
  </c:chart>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4 Cycle Non Turbo</a:t>
            </a:r>
          </a:p>
        </c:rich>
      </c:tx>
      <c:overlay val="0"/>
    </c:title>
    <c:autoTitleDeleted val="0"/>
    <c:plotArea>
      <c:layout/>
      <c:scatterChart>
        <c:scatterStyle val="lineMarker"/>
        <c:varyColors val="0"/>
        <c:ser>
          <c:idx val="0"/>
          <c:order val="0"/>
          <c:spPr>
            <a:ln w="28575">
              <a:noFill/>
            </a:ln>
          </c:spPr>
          <c:trendline>
            <c:spPr>
              <a:ln w="19050">
                <a:solidFill>
                  <a:srgbClr val="FF0000"/>
                </a:solidFill>
              </a:ln>
            </c:spPr>
            <c:trendlineType val="poly"/>
            <c:order val="6"/>
            <c:dispRSqr val="0"/>
            <c:dispEq val="0"/>
          </c:trendline>
          <c:xVal>
            <c:numRef>
              <c:f>'BSFC Data'!$N$3:$N$10000</c:f>
              <c:numCache>
                <c:formatCode>General</c:formatCode>
                <c:ptCount val="9998"/>
                <c:pt idx="0">
                  <c:v>3.1363636363636362</c:v>
                </c:pt>
                <c:pt idx="1">
                  <c:v>7.045454545454545</c:v>
                </c:pt>
                <c:pt idx="2">
                  <c:v>12.045454545454545</c:v>
                </c:pt>
                <c:pt idx="3">
                  <c:v>18.545454545454547</c:v>
                </c:pt>
                <c:pt idx="4">
                  <c:v>27.27272727272727</c:v>
                </c:pt>
                <c:pt idx="5">
                  <c:v>34.090909090909086</c:v>
                </c:pt>
                <c:pt idx="6">
                  <c:v>41.363636363636367</c:v>
                </c:pt>
                <c:pt idx="7">
                  <c:v>51.81818181818182</c:v>
                </c:pt>
                <c:pt idx="8">
                  <c:v>52.272727272727273</c:v>
                </c:pt>
                <c:pt idx="9">
                  <c:v>39.090909090909093</c:v>
                </c:pt>
                <c:pt idx="10">
                  <c:v>31.363636363636367</c:v>
                </c:pt>
                <c:pt idx="11">
                  <c:v>23.954545454545457</c:v>
                </c:pt>
                <c:pt idx="12">
                  <c:v>18.77272727272727</c:v>
                </c:pt>
                <c:pt idx="13">
                  <c:v>13.545454545454547</c:v>
                </c:pt>
                <c:pt idx="14">
                  <c:v>9.1818181818181817</c:v>
                </c:pt>
                <c:pt idx="15">
                  <c:v>5.9090909090909092</c:v>
                </c:pt>
                <c:pt idx="16">
                  <c:v>1.8181818181818181</c:v>
                </c:pt>
                <c:pt idx="17">
                  <c:v>3.3181818181818179</c:v>
                </c:pt>
                <c:pt idx="18">
                  <c:v>7.3636363636363642</c:v>
                </c:pt>
                <c:pt idx="19">
                  <c:v>10.454545454545453</c:v>
                </c:pt>
                <c:pt idx="20">
                  <c:v>15</c:v>
                </c:pt>
                <c:pt idx="21">
                  <c:v>21.363636363636363</c:v>
                </c:pt>
                <c:pt idx="22">
                  <c:v>27.18181818181818</c:v>
                </c:pt>
                <c:pt idx="23">
                  <c:v>34.545454545454547</c:v>
                </c:pt>
                <c:pt idx="24">
                  <c:v>41.818181818181813</c:v>
                </c:pt>
                <c:pt idx="25">
                  <c:v>50.454545454545453</c:v>
                </c:pt>
                <c:pt idx="26">
                  <c:v>49.090909090909093</c:v>
                </c:pt>
                <c:pt idx="27">
                  <c:v>38.409090909090907</c:v>
                </c:pt>
                <c:pt idx="28">
                  <c:v>30.909090909090907</c:v>
                </c:pt>
                <c:pt idx="29">
                  <c:v>23.863636363636363</c:v>
                </c:pt>
                <c:pt idx="30">
                  <c:v>17.590909090909093</c:v>
                </c:pt>
                <c:pt idx="31">
                  <c:v>11.181818181818183</c:v>
                </c:pt>
                <c:pt idx="32">
                  <c:v>6.4090909090909083</c:v>
                </c:pt>
                <c:pt idx="33">
                  <c:v>3.5454545454545454</c:v>
                </c:pt>
                <c:pt idx="34">
                  <c:v>1.7272727272727273</c:v>
                </c:pt>
                <c:pt idx="35">
                  <c:v>25</c:v>
                </c:pt>
                <c:pt idx="36">
                  <c:v>50</c:v>
                </c:pt>
                <c:pt idx="37">
                  <c:v>75.000000000000014</c:v>
                </c:pt>
                <c:pt idx="38">
                  <c:v>100</c:v>
                </c:pt>
                <c:pt idx="39">
                  <c:v>38.46153846153846</c:v>
                </c:pt>
                <c:pt idx="40">
                  <c:v>53.846153846153847</c:v>
                </c:pt>
                <c:pt idx="41">
                  <c:v>76.92307692307692</c:v>
                </c:pt>
                <c:pt idx="42">
                  <c:v>100</c:v>
                </c:pt>
                <c:pt idx="43">
                  <c:v>90</c:v>
                </c:pt>
              </c:numCache>
            </c:numRef>
          </c:xVal>
          <c:yVal>
            <c:numRef>
              <c:f>'BSFC Data'!$M$3:$M$10000</c:f>
              <c:numCache>
                <c:formatCode>General</c:formatCode>
                <c:ptCount val="9998"/>
                <c:pt idx="0">
                  <c:v>0.17250378239252051</c:v>
                </c:pt>
                <c:pt idx="1">
                  <c:v>0.11518800953307015</c:v>
                </c:pt>
                <c:pt idx="2">
                  <c:v>9.4323766296891418E-2</c:v>
                </c:pt>
                <c:pt idx="3">
                  <c:v>8.7520301360911157E-2</c:v>
                </c:pt>
                <c:pt idx="4">
                  <c:v>7.9351739900559451E-2</c:v>
                </c:pt>
                <c:pt idx="5">
                  <c:v>7.6177670304537051E-2</c:v>
                </c:pt>
                <c:pt idx="6">
                  <c:v>7.3247759908208712E-2</c:v>
                </c:pt>
                <c:pt idx="7">
                  <c:v>6.682251781099742E-2</c:v>
                </c:pt>
                <c:pt idx="8">
                  <c:v>6.7276475133083005E-2</c:v>
                </c:pt>
                <c:pt idx="9">
                  <c:v>7.4738266650526908E-2</c:v>
                </c:pt>
                <c:pt idx="10">
                  <c:v>7.2451588604858633E-2</c:v>
                </c:pt>
                <c:pt idx="11">
                  <c:v>7.4533417933163038E-2</c:v>
                </c:pt>
                <c:pt idx="12">
                  <c:v>6.3404537935071711E-2</c:v>
                </c:pt>
                <c:pt idx="13">
                  <c:v>7.9884301913314873E-2</c:v>
                </c:pt>
                <c:pt idx="14">
                  <c:v>8.8386838998147907E-2</c:v>
                </c:pt>
                <c:pt idx="15">
                  <c:v>0.10987163986231305</c:v>
                </c:pt>
                <c:pt idx="16">
                  <c:v>0.17854141477625871</c:v>
                </c:pt>
                <c:pt idx="17">
                  <c:v>0.16305152034361528</c:v>
                </c:pt>
                <c:pt idx="18">
                  <c:v>8.8168599889510493E-2</c:v>
                </c:pt>
                <c:pt idx="19">
                  <c:v>8.7976929020185446E-2</c:v>
                </c:pt>
                <c:pt idx="20">
                  <c:v>7.9351739900559451E-2</c:v>
                </c:pt>
                <c:pt idx="21">
                  <c:v>7.5975070117556914E-2</c:v>
                </c:pt>
                <c:pt idx="22">
                  <c:v>7.3645845559883766E-2</c:v>
                </c:pt>
                <c:pt idx="23">
                  <c:v>7.3609179776176856E-2</c:v>
                </c:pt>
                <c:pt idx="24">
                  <c:v>7.2451588604858605E-2</c:v>
                </c:pt>
                <c:pt idx="25">
                  <c:v>6.9700852615356287E-2</c:v>
                </c:pt>
                <c:pt idx="26">
                  <c:v>6.9432772412989507E-2</c:v>
                </c:pt>
                <c:pt idx="27">
                  <c:v>7.7473592210605374E-2</c:v>
                </c:pt>
                <c:pt idx="28">
                  <c:v>7.176664711594713E-2</c:v>
                </c:pt>
                <c:pt idx="29">
                  <c:v>7.2550162194797208E-2</c:v>
                </c:pt>
                <c:pt idx="30">
                  <c:v>7.6891220833875423E-2</c:v>
                </c:pt>
                <c:pt idx="31">
                  <c:v>8.2254852335945747E-2</c:v>
                </c:pt>
                <c:pt idx="32">
                  <c:v>0.10130009349007589</c:v>
                </c:pt>
                <c:pt idx="33">
                  <c:v>0.12207959984701452</c:v>
                </c:pt>
                <c:pt idx="34">
                  <c:v>0.18793833134343024</c:v>
                </c:pt>
                <c:pt idx="35">
                  <c:v>7.7291360382052671E-2</c:v>
                </c:pt>
                <c:pt idx="36">
                  <c:v>5.7629523091881379E-2</c:v>
                </c:pt>
                <c:pt idx="37">
                  <c:v>5.4573920901369789E-2</c:v>
                </c:pt>
                <c:pt idx="38">
                  <c:v>5.5595539923932624E-2</c:v>
                </c:pt>
                <c:pt idx="39">
                  <c:v>7.7239413652091846E-2</c:v>
                </c:pt>
                <c:pt idx="40">
                  <c:v>6.92452469329978E-2</c:v>
                </c:pt>
                <c:pt idx="41">
                  <c:v>6.502297577854671E-2</c:v>
                </c:pt>
                <c:pt idx="42">
                  <c:v>6.8812193481259235E-2</c:v>
                </c:pt>
                <c:pt idx="43">
                  <c:v>6.2912865681031771E-2</c:v>
                </c:pt>
              </c:numCache>
            </c:numRef>
          </c:yVal>
          <c:smooth val="0"/>
          <c:extLst>
            <c:ext xmlns:c16="http://schemas.microsoft.com/office/drawing/2014/chart" uri="{C3380CC4-5D6E-409C-BE32-E72D297353CC}">
              <c16:uniqueId val="{00000000-262D-4633-AC41-83D3F27315E8}"/>
            </c:ext>
          </c:extLst>
        </c:ser>
        <c:dLbls>
          <c:showLegendKey val="0"/>
          <c:showVal val="0"/>
          <c:showCatName val="0"/>
          <c:showSerName val="0"/>
          <c:showPercent val="0"/>
          <c:showBubbleSize val="0"/>
        </c:dLbls>
        <c:axId val="90440064"/>
        <c:axId val="90441984"/>
      </c:scatterChart>
      <c:valAx>
        <c:axId val="90440064"/>
        <c:scaling>
          <c:orientation val="minMax"/>
        </c:scaling>
        <c:delete val="0"/>
        <c:axPos val="b"/>
        <c:title>
          <c:tx>
            <c:rich>
              <a:bodyPr/>
              <a:lstStyle/>
              <a:p>
                <a:pPr>
                  <a:defRPr/>
                </a:pPr>
                <a:r>
                  <a:rPr lang="en-US"/>
                  <a:t>% Load</a:t>
                </a:r>
              </a:p>
            </c:rich>
          </c:tx>
          <c:overlay val="0"/>
        </c:title>
        <c:numFmt formatCode="General" sourceLinked="1"/>
        <c:majorTickMark val="out"/>
        <c:minorTickMark val="none"/>
        <c:tickLblPos val="nextTo"/>
        <c:crossAx val="90441984"/>
        <c:crosses val="autoZero"/>
        <c:crossBetween val="midCat"/>
      </c:valAx>
      <c:valAx>
        <c:axId val="90441984"/>
        <c:scaling>
          <c:orientation val="minMax"/>
        </c:scaling>
        <c:delete val="0"/>
        <c:axPos val="l"/>
        <c:majorGridlines/>
        <c:title>
          <c:tx>
            <c:rich>
              <a:bodyPr rot="-5400000" vert="horz"/>
              <a:lstStyle/>
              <a:p>
                <a:pPr>
                  <a:defRPr/>
                </a:pPr>
                <a:r>
                  <a:rPr lang="en-US"/>
                  <a:t>BSFC (gal/HPh)</a:t>
                </a:r>
              </a:p>
            </c:rich>
          </c:tx>
          <c:overlay val="0"/>
        </c:title>
        <c:numFmt formatCode="General" sourceLinked="1"/>
        <c:majorTickMark val="out"/>
        <c:minorTickMark val="none"/>
        <c:tickLblPos val="nextTo"/>
        <c:crossAx val="90440064"/>
        <c:crosses val="autoZero"/>
        <c:crossBetween val="midCat"/>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4</a:t>
            </a:r>
            <a:r>
              <a:rPr lang="en-US" baseline="0"/>
              <a:t> Cycle Turbo Engines</a:t>
            </a:r>
            <a:endParaRPr lang="en-US"/>
          </a:p>
        </c:rich>
      </c:tx>
      <c:overlay val="0"/>
    </c:title>
    <c:autoTitleDeleted val="0"/>
    <c:plotArea>
      <c:layout/>
      <c:scatterChart>
        <c:scatterStyle val="lineMarker"/>
        <c:varyColors val="0"/>
        <c:ser>
          <c:idx val="0"/>
          <c:order val="0"/>
          <c:spPr>
            <a:ln w="28575">
              <a:noFill/>
            </a:ln>
          </c:spPr>
          <c:trendline>
            <c:spPr>
              <a:ln w="19050">
                <a:solidFill>
                  <a:srgbClr val="FF0000"/>
                </a:solidFill>
              </a:ln>
            </c:spPr>
            <c:trendlineType val="poly"/>
            <c:order val="4"/>
            <c:dispRSqr val="0"/>
            <c:dispEq val="0"/>
          </c:trendline>
          <c:xVal>
            <c:numRef>
              <c:f>'BSFC Data'!$V$3:$V$10000</c:f>
              <c:numCache>
                <c:formatCode>General</c:formatCode>
                <c:ptCount val="9998"/>
                <c:pt idx="0">
                  <c:v>28.571428571428569</c:v>
                </c:pt>
                <c:pt idx="1">
                  <c:v>47.619047619047613</c:v>
                </c:pt>
                <c:pt idx="2">
                  <c:v>76.190476190476204</c:v>
                </c:pt>
                <c:pt idx="3">
                  <c:v>100</c:v>
                </c:pt>
                <c:pt idx="4">
                  <c:v>17.999999999999996</c:v>
                </c:pt>
                <c:pt idx="5">
                  <c:v>25</c:v>
                </c:pt>
                <c:pt idx="6">
                  <c:v>50</c:v>
                </c:pt>
                <c:pt idx="7">
                  <c:v>75</c:v>
                </c:pt>
                <c:pt idx="8">
                  <c:v>100</c:v>
                </c:pt>
                <c:pt idx="9">
                  <c:v>6.5384615384615392</c:v>
                </c:pt>
                <c:pt idx="10">
                  <c:v>11.538461538461538</c:v>
                </c:pt>
                <c:pt idx="11">
                  <c:v>23.46153846153846</c:v>
                </c:pt>
                <c:pt idx="12">
                  <c:v>35.769230769230766</c:v>
                </c:pt>
                <c:pt idx="13">
                  <c:v>46.92307692307692</c:v>
                </c:pt>
                <c:pt idx="14">
                  <c:v>2.666666666666667</c:v>
                </c:pt>
                <c:pt idx="15">
                  <c:v>2.666666666666667</c:v>
                </c:pt>
                <c:pt idx="16">
                  <c:v>4.7333333333333334</c:v>
                </c:pt>
                <c:pt idx="17">
                  <c:v>7.333333333333333</c:v>
                </c:pt>
                <c:pt idx="18">
                  <c:v>9.8333333333333321</c:v>
                </c:pt>
                <c:pt idx="19">
                  <c:v>10.333333333333334</c:v>
                </c:pt>
                <c:pt idx="20">
                  <c:v>14.000000000000002</c:v>
                </c:pt>
                <c:pt idx="21">
                  <c:v>18.333333333333332</c:v>
                </c:pt>
                <c:pt idx="22">
                  <c:v>23.333333333333332</c:v>
                </c:pt>
                <c:pt idx="23">
                  <c:v>24.666666666666668</c:v>
                </c:pt>
                <c:pt idx="24">
                  <c:v>30.333333333333336</c:v>
                </c:pt>
                <c:pt idx="25">
                  <c:v>31.166666666666664</c:v>
                </c:pt>
                <c:pt idx="26">
                  <c:v>39</c:v>
                </c:pt>
                <c:pt idx="27">
                  <c:v>40</c:v>
                </c:pt>
                <c:pt idx="28">
                  <c:v>2.782798534441286</c:v>
                </c:pt>
                <c:pt idx="29">
                  <c:v>11.41779465127903</c:v>
                </c:pt>
                <c:pt idx="30">
                  <c:v>20.303070940056323</c:v>
                </c:pt>
                <c:pt idx="31">
                  <c:v>29.53173954917283</c:v>
                </c:pt>
                <c:pt idx="32">
                  <c:v>44.297609323759254</c:v>
                </c:pt>
                <c:pt idx="33">
                  <c:v>65</c:v>
                </c:pt>
                <c:pt idx="34">
                  <c:v>100</c:v>
                </c:pt>
                <c:pt idx="35">
                  <c:v>2.782798534441286</c:v>
                </c:pt>
                <c:pt idx="36">
                  <c:v>9.6149849694981331</c:v>
                </c:pt>
                <c:pt idx="37">
                  <c:v>14.765869774586415</c:v>
                </c:pt>
                <c:pt idx="38">
                  <c:v>22.764049235820728</c:v>
                </c:pt>
                <c:pt idx="39">
                  <c:v>31.377473270996131</c:v>
                </c:pt>
                <c:pt idx="40">
                  <c:v>43.999999999999993</c:v>
                </c:pt>
                <c:pt idx="41">
                  <c:v>56.000000000000007</c:v>
                </c:pt>
                <c:pt idx="42">
                  <c:v>79.323625998359589</c:v>
                </c:pt>
                <c:pt idx="43">
                  <c:v>100</c:v>
                </c:pt>
              </c:numCache>
            </c:numRef>
          </c:xVal>
          <c:yVal>
            <c:numRef>
              <c:f>'BSFC Data'!$U$3:$U$10000</c:f>
              <c:numCache>
                <c:formatCode>General</c:formatCode>
                <c:ptCount val="9998"/>
                <c:pt idx="0">
                  <c:v>7.8158930481283417E-2</c:v>
                </c:pt>
                <c:pt idx="1">
                  <c:v>6.6599290342875109E-2</c:v>
                </c:pt>
                <c:pt idx="2">
                  <c:v>6.1821086819754657E-2</c:v>
                </c:pt>
                <c:pt idx="3">
                  <c:v>6.1926643598615917E-2</c:v>
                </c:pt>
                <c:pt idx="4">
                  <c:v>8.0897913869665536E-2</c:v>
                </c:pt>
                <c:pt idx="5">
                  <c:v>7.0058425081262463E-2</c:v>
                </c:pt>
                <c:pt idx="6">
                  <c:v>5.8017133270420476E-2</c:v>
                </c:pt>
                <c:pt idx="7">
                  <c:v>5.2543818810946837E-2</c:v>
                </c:pt>
                <c:pt idx="8">
                  <c:v>5.8017133270420476E-2</c:v>
                </c:pt>
                <c:pt idx="9">
                  <c:v>7.6939163258886445E-2</c:v>
                </c:pt>
                <c:pt idx="10">
                  <c:v>6.0519219880465554E-2</c:v>
                </c:pt>
                <c:pt idx="11">
                  <c:v>5.0432683233721298E-2</c:v>
                </c:pt>
                <c:pt idx="12">
                  <c:v>4.9025259515570935E-2</c:v>
                </c:pt>
                <c:pt idx="13">
                  <c:v>4.9259830135262667E-2</c:v>
                </c:pt>
                <c:pt idx="14">
                  <c:v>0.11869273356401384</c:v>
                </c:pt>
                <c:pt idx="15">
                  <c:v>0.1062604907203523</c:v>
                </c:pt>
                <c:pt idx="16">
                  <c:v>8.7963982384397607E-2</c:v>
                </c:pt>
                <c:pt idx="17">
                  <c:v>8.4093567159484128E-2</c:v>
                </c:pt>
                <c:pt idx="18">
                  <c:v>7.4593457061969168E-2</c:v>
                </c:pt>
                <c:pt idx="19">
                  <c:v>6.9432903428751178E-2</c:v>
                </c:pt>
                <c:pt idx="20">
                  <c:v>6.9057590437244409E-2</c:v>
                </c:pt>
                <c:pt idx="21">
                  <c:v>6.4506920415224905E-2</c:v>
                </c:pt>
                <c:pt idx="22">
                  <c:v>6.5679773513683551E-2</c:v>
                </c:pt>
                <c:pt idx="23">
                  <c:v>6.3568637936458006E-2</c:v>
                </c:pt>
                <c:pt idx="24">
                  <c:v>6.0519219880465554E-2</c:v>
                </c:pt>
                <c:pt idx="25">
                  <c:v>5.8290798993394156E-2</c:v>
                </c:pt>
                <c:pt idx="26">
                  <c:v>5.9815508021390379E-2</c:v>
                </c:pt>
                <c:pt idx="27">
                  <c:v>5.7094488832966347E-2</c:v>
                </c:pt>
                <c:pt idx="28">
                  <c:v>7.6235451399811263E-2</c:v>
                </c:pt>
                <c:pt idx="29">
                  <c:v>5.0432683233721298E-2</c:v>
                </c:pt>
                <c:pt idx="30">
                  <c:v>4.9259830135262667E-2</c:v>
                </c:pt>
                <c:pt idx="31">
                  <c:v>4.9259830135262667E-2</c:v>
                </c:pt>
                <c:pt idx="32">
                  <c:v>4.9259830135262667E-2</c:v>
                </c:pt>
                <c:pt idx="33">
                  <c:v>4.9423467378799241E-2</c:v>
                </c:pt>
                <c:pt idx="34">
                  <c:v>5.0612428150647711E-2</c:v>
                </c:pt>
                <c:pt idx="35">
                  <c:v>7.6235451399811263E-2</c:v>
                </c:pt>
                <c:pt idx="36">
                  <c:v>5.0432683233721298E-2</c:v>
                </c:pt>
                <c:pt idx="37">
                  <c:v>4.9259830135262667E-2</c:v>
                </c:pt>
                <c:pt idx="38">
                  <c:v>4.9259830135262667E-2</c:v>
                </c:pt>
                <c:pt idx="39">
                  <c:v>4.9259830135262667E-2</c:v>
                </c:pt>
                <c:pt idx="40">
                  <c:v>4.9593016151968372E-2</c:v>
                </c:pt>
                <c:pt idx="41">
                  <c:v>5.0331007463753609E-2</c:v>
                </c:pt>
                <c:pt idx="42">
                  <c:v>5.0432683233721298E-2</c:v>
                </c:pt>
                <c:pt idx="43">
                  <c:v>5.0612428150647711E-2</c:v>
                </c:pt>
              </c:numCache>
            </c:numRef>
          </c:yVal>
          <c:smooth val="0"/>
          <c:extLst>
            <c:ext xmlns:c16="http://schemas.microsoft.com/office/drawing/2014/chart" uri="{C3380CC4-5D6E-409C-BE32-E72D297353CC}">
              <c16:uniqueId val="{00000000-D634-49BC-B3E4-88C7350EC143}"/>
            </c:ext>
          </c:extLst>
        </c:ser>
        <c:dLbls>
          <c:showLegendKey val="0"/>
          <c:showVal val="0"/>
          <c:showCatName val="0"/>
          <c:showSerName val="0"/>
          <c:showPercent val="0"/>
          <c:showBubbleSize val="0"/>
        </c:dLbls>
        <c:axId val="107588992"/>
        <c:axId val="101197312"/>
      </c:scatterChart>
      <c:valAx>
        <c:axId val="107588992"/>
        <c:scaling>
          <c:orientation val="minMax"/>
        </c:scaling>
        <c:delete val="0"/>
        <c:axPos val="b"/>
        <c:title>
          <c:tx>
            <c:rich>
              <a:bodyPr/>
              <a:lstStyle/>
              <a:p>
                <a:pPr>
                  <a:defRPr/>
                </a:pPr>
                <a:r>
                  <a:rPr lang="en-US"/>
                  <a:t>% Load</a:t>
                </a:r>
              </a:p>
            </c:rich>
          </c:tx>
          <c:overlay val="0"/>
        </c:title>
        <c:numFmt formatCode="General" sourceLinked="1"/>
        <c:majorTickMark val="out"/>
        <c:minorTickMark val="none"/>
        <c:tickLblPos val="nextTo"/>
        <c:crossAx val="101197312"/>
        <c:crosses val="autoZero"/>
        <c:crossBetween val="midCat"/>
      </c:valAx>
      <c:valAx>
        <c:axId val="101197312"/>
        <c:scaling>
          <c:orientation val="minMax"/>
        </c:scaling>
        <c:delete val="0"/>
        <c:axPos val="l"/>
        <c:majorGridlines/>
        <c:title>
          <c:tx>
            <c:rich>
              <a:bodyPr rot="-5400000" vert="horz"/>
              <a:lstStyle/>
              <a:p>
                <a:pPr>
                  <a:defRPr/>
                </a:pPr>
                <a:r>
                  <a:rPr lang="en-US"/>
                  <a:t>BSFC (gal/HPh)</a:t>
                </a:r>
              </a:p>
            </c:rich>
          </c:tx>
          <c:overlay val="0"/>
        </c:title>
        <c:numFmt formatCode="General" sourceLinked="1"/>
        <c:majorTickMark val="out"/>
        <c:minorTickMark val="none"/>
        <c:tickLblPos val="nextTo"/>
        <c:crossAx val="107588992"/>
        <c:crosses val="autoZero"/>
        <c:crossBetween val="midCat"/>
      </c:valAx>
      <c:spPr>
        <a:noFill/>
        <a:ln w="25400">
          <a:no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Fuel</a:t>
            </a:r>
            <a:r>
              <a:rPr lang="en-US" baseline="0"/>
              <a:t> Savings with "Right Sizing"</a:t>
            </a:r>
            <a:endParaRPr lang="en-US"/>
          </a:p>
        </c:rich>
      </c:tx>
      <c:overlay val="0"/>
    </c:title>
    <c:autoTitleDeleted val="0"/>
    <c:plotArea>
      <c:layout/>
      <c:barChart>
        <c:barDir val="col"/>
        <c:grouping val="clustered"/>
        <c:varyColors val="0"/>
        <c:ser>
          <c:idx val="0"/>
          <c:order val="0"/>
          <c:tx>
            <c:v>Current Annual Fuel Cost</c:v>
          </c:tx>
          <c:invertIfNegative val="0"/>
          <c:cat>
            <c:strRef>
              <c:f>BSFC!$Q$54:$T$54</c:f>
              <c:strCache>
                <c:ptCount val="4"/>
                <c:pt idx="0">
                  <c:v>Engine 1</c:v>
                </c:pt>
                <c:pt idx="1">
                  <c:v>Engine 2</c:v>
                </c:pt>
                <c:pt idx="2">
                  <c:v>Aux 1</c:v>
                </c:pt>
                <c:pt idx="3">
                  <c:v>Aux 2</c:v>
                </c:pt>
              </c:strCache>
            </c:strRef>
          </c:cat>
          <c:val>
            <c:numRef>
              <c:f>BSFC!$Q$55:$T$55</c:f>
              <c:numCache>
                <c:formatCode>"$"#,##0.00</c:formatCode>
                <c:ptCount val="4"/>
                <c:pt idx="0">
                  <c:v>0</c:v>
                </c:pt>
                <c:pt idx="1">
                  <c:v>0</c:v>
                </c:pt>
                <c:pt idx="2">
                  <c:v>0</c:v>
                </c:pt>
                <c:pt idx="3">
                  <c:v>0</c:v>
                </c:pt>
              </c:numCache>
            </c:numRef>
          </c:val>
          <c:extLst>
            <c:ext xmlns:c16="http://schemas.microsoft.com/office/drawing/2014/chart" uri="{C3380CC4-5D6E-409C-BE32-E72D297353CC}">
              <c16:uniqueId val="{00000000-F4BF-43BD-8842-1166116240F8}"/>
            </c:ext>
          </c:extLst>
        </c:ser>
        <c:ser>
          <c:idx val="1"/>
          <c:order val="1"/>
          <c:tx>
            <c:v>"Right-Sized" Annual Fuel Cost</c:v>
          </c:tx>
          <c:invertIfNegative val="0"/>
          <c:cat>
            <c:strRef>
              <c:f>BSFC!$Q$54:$T$54</c:f>
              <c:strCache>
                <c:ptCount val="4"/>
                <c:pt idx="0">
                  <c:v>Engine 1</c:v>
                </c:pt>
                <c:pt idx="1">
                  <c:v>Engine 2</c:v>
                </c:pt>
                <c:pt idx="2">
                  <c:v>Aux 1</c:v>
                </c:pt>
                <c:pt idx="3">
                  <c:v>Aux 2</c:v>
                </c:pt>
              </c:strCache>
            </c:strRef>
          </c:cat>
          <c:val>
            <c:numRef>
              <c:f>BSFC!$Q$57:$T$57</c:f>
              <c:numCache>
                <c:formatCode>"$"#,##0.00</c:formatCode>
                <c:ptCount val="4"/>
                <c:pt idx="0">
                  <c:v>0</c:v>
                </c:pt>
                <c:pt idx="1">
                  <c:v>0</c:v>
                </c:pt>
                <c:pt idx="2">
                  <c:v>0</c:v>
                </c:pt>
                <c:pt idx="3">
                  <c:v>0</c:v>
                </c:pt>
              </c:numCache>
            </c:numRef>
          </c:val>
          <c:extLst>
            <c:ext xmlns:c16="http://schemas.microsoft.com/office/drawing/2014/chart" uri="{C3380CC4-5D6E-409C-BE32-E72D297353CC}">
              <c16:uniqueId val="{00000001-F4BF-43BD-8842-1166116240F8}"/>
            </c:ext>
          </c:extLst>
        </c:ser>
        <c:dLbls>
          <c:showLegendKey val="0"/>
          <c:showVal val="0"/>
          <c:showCatName val="0"/>
          <c:showSerName val="0"/>
          <c:showPercent val="0"/>
          <c:showBubbleSize val="0"/>
        </c:dLbls>
        <c:gapWidth val="150"/>
        <c:axId val="101257216"/>
        <c:axId val="101258752"/>
      </c:barChart>
      <c:catAx>
        <c:axId val="101257216"/>
        <c:scaling>
          <c:orientation val="minMax"/>
        </c:scaling>
        <c:delete val="0"/>
        <c:axPos val="b"/>
        <c:numFmt formatCode="General" sourceLinked="1"/>
        <c:majorTickMark val="out"/>
        <c:minorTickMark val="none"/>
        <c:tickLblPos val="nextTo"/>
        <c:crossAx val="101258752"/>
        <c:crosses val="autoZero"/>
        <c:auto val="1"/>
        <c:lblAlgn val="ctr"/>
        <c:lblOffset val="100"/>
        <c:noMultiLvlLbl val="0"/>
      </c:catAx>
      <c:valAx>
        <c:axId val="101258752"/>
        <c:scaling>
          <c:orientation val="minMax"/>
        </c:scaling>
        <c:delete val="0"/>
        <c:axPos val="l"/>
        <c:majorGridlines/>
        <c:numFmt formatCode="&quot;$&quot;#,##0.00" sourceLinked="1"/>
        <c:majorTickMark val="out"/>
        <c:minorTickMark val="none"/>
        <c:tickLblPos val="nextTo"/>
        <c:crossAx val="101257216"/>
        <c:crosses val="autoZero"/>
        <c:crossBetween val="between"/>
      </c:valAx>
    </c:plotArea>
    <c:legend>
      <c:legendPos val="r"/>
      <c:overlay val="0"/>
    </c:legend>
    <c:plotVisOnly val="1"/>
    <c:dispBlanksAs val="gap"/>
    <c:showDLblsOverMax val="0"/>
  </c:chart>
  <c:printSettings>
    <c:headerFooter/>
    <c:pageMargins b="1" l="0.75000000000000011" r="0.7500000000000001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 Cycle</a:t>
            </a:r>
          </a:p>
        </c:rich>
      </c:tx>
      <c:overlay val="0"/>
    </c:title>
    <c:autoTitleDeleted val="0"/>
    <c:plotArea>
      <c:layout/>
      <c:scatterChart>
        <c:scatterStyle val="lineMarker"/>
        <c:varyColors val="0"/>
        <c:ser>
          <c:idx val="0"/>
          <c:order val="0"/>
          <c:spPr>
            <a:ln w="28575">
              <a:noFill/>
            </a:ln>
          </c:spPr>
          <c:trendline>
            <c:spPr>
              <a:ln w="19050">
                <a:solidFill>
                  <a:srgbClr val="FF0000"/>
                </a:solidFill>
              </a:ln>
            </c:spPr>
            <c:trendlineType val="poly"/>
            <c:order val="5"/>
            <c:dispRSqr val="0"/>
            <c:dispEq val="0"/>
          </c:trendline>
          <c:xVal>
            <c:numRef>
              <c:f>'BSFC Data'!$F$3:$F$10000</c:f>
              <c:numCache>
                <c:formatCode>General</c:formatCode>
                <c:ptCount val="9998"/>
                <c:pt idx="0">
                  <c:v>1.9047619047619049</c:v>
                </c:pt>
                <c:pt idx="1">
                  <c:v>3.7142857142857144</c:v>
                </c:pt>
                <c:pt idx="2">
                  <c:v>6.1904761904761907</c:v>
                </c:pt>
                <c:pt idx="3">
                  <c:v>8.0952380952380949</c:v>
                </c:pt>
                <c:pt idx="4">
                  <c:v>10.285714285714286</c:v>
                </c:pt>
                <c:pt idx="5">
                  <c:v>13.047619047619047</c:v>
                </c:pt>
                <c:pt idx="6">
                  <c:v>16.666666666666664</c:v>
                </c:pt>
                <c:pt idx="7">
                  <c:v>22.476190476190478</c:v>
                </c:pt>
                <c:pt idx="8">
                  <c:v>30.761904761904756</c:v>
                </c:pt>
                <c:pt idx="9">
                  <c:v>37.61904761904762</c:v>
                </c:pt>
                <c:pt idx="10">
                  <c:v>47.142857142857139</c:v>
                </c:pt>
                <c:pt idx="11">
                  <c:v>65.238095238095241</c:v>
                </c:pt>
                <c:pt idx="12">
                  <c:v>50.476190476190474</c:v>
                </c:pt>
                <c:pt idx="13">
                  <c:v>38.857142857142854</c:v>
                </c:pt>
                <c:pt idx="14">
                  <c:v>30.476190476190478</c:v>
                </c:pt>
                <c:pt idx="15">
                  <c:v>22.857142857142858</c:v>
                </c:pt>
                <c:pt idx="16">
                  <c:v>17.238095238095237</c:v>
                </c:pt>
                <c:pt idx="17">
                  <c:v>13.333333333333334</c:v>
                </c:pt>
                <c:pt idx="18">
                  <c:v>10.095238095238095</c:v>
                </c:pt>
                <c:pt idx="19">
                  <c:v>8.0952380952380949</c:v>
                </c:pt>
                <c:pt idx="20">
                  <c:v>5.5238095238095237</c:v>
                </c:pt>
                <c:pt idx="21">
                  <c:v>2.8571428571428572</c:v>
                </c:pt>
                <c:pt idx="22">
                  <c:v>2.0952380952380953</c:v>
                </c:pt>
                <c:pt idx="23">
                  <c:v>11.619047619047617</c:v>
                </c:pt>
                <c:pt idx="24">
                  <c:v>59.047619047619051</c:v>
                </c:pt>
                <c:pt idx="25">
                  <c:v>48.857142857142854</c:v>
                </c:pt>
                <c:pt idx="26">
                  <c:v>37.904761904761905</c:v>
                </c:pt>
                <c:pt idx="27">
                  <c:v>30</c:v>
                </c:pt>
                <c:pt idx="28">
                  <c:v>22.285714285714285</c:v>
                </c:pt>
                <c:pt idx="29">
                  <c:v>16.952380952380953</c:v>
                </c:pt>
                <c:pt idx="30">
                  <c:v>12.285714285714286</c:v>
                </c:pt>
                <c:pt idx="31">
                  <c:v>8.761904761904761</c:v>
                </c:pt>
                <c:pt idx="32">
                  <c:v>7.4285714285714288</c:v>
                </c:pt>
                <c:pt idx="33">
                  <c:v>4.9523809523809526</c:v>
                </c:pt>
                <c:pt idx="34">
                  <c:v>2.5714285714285716</c:v>
                </c:pt>
                <c:pt idx="35">
                  <c:v>1.9047619047619049</c:v>
                </c:pt>
                <c:pt idx="36">
                  <c:v>2.1904761904761902</c:v>
                </c:pt>
                <c:pt idx="37">
                  <c:v>4</c:v>
                </c:pt>
                <c:pt idx="38">
                  <c:v>5.4285714285714288</c:v>
                </c:pt>
                <c:pt idx="39">
                  <c:v>8.3809523809523814</c:v>
                </c:pt>
                <c:pt idx="40">
                  <c:v>10.476190476190476</c:v>
                </c:pt>
                <c:pt idx="41">
                  <c:v>12.571428571428569</c:v>
                </c:pt>
                <c:pt idx="42">
                  <c:v>18</c:v>
                </c:pt>
                <c:pt idx="43">
                  <c:v>25.428571428571427</c:v>
                </c:pt>
                <c:pt idx="44">
                  <c:v>34.095238095238095</c:v>
                </c:pt>
                <c:pt idx="45">
                  <c:v>40</c:v>
                </c:pt>
                <c:pt idx="46">
                  <c:v>49.523809523809526</c:v>
                </c:pt>
                <c:pt idx="47">
                  <c:v>62.571428571428577</c:v>
                </c:pt>
                <c:pt idx="48">
                  <c:v>5.333333333333333</c:v>
                </c:pt>
                <c:pt idx="49">
                  <c:v>4.9523809523809526</c:v>
                </c:pt>
              </c:numCache>
            </c:numRef>
          </c:xVal>
          <c:yVal>
            <c:numRef>
              <c:f>'BSFC Data'!$E$3:$E$10000</c:f>
              <c:numCache>
                <c:formatCode>General</c:formatCode>
                <c:ptCount val="9998"/>
                <c:pt idx="0">
                  <c:v>0.26781212216438816</c:v>
                </c:pt>
                <c:pt idx="1">
                  <c:v>0.16785944978964498</c:v>
                </c:pt>
                <c:pt idx="2">
                  <c:v>0.11902760985083917</c:v>
                </c:pt>
                <c:pt idx="3">
                  <c:v>0.10502436163309338</c:v>
                </c:pt>
                <c:pt idx="4">
                  <c:v>9.9189674875699296E-2</c:v>
                </c:pt>
                <c:pt idx="5">
                  <c:v>8.6881467044408162E-2</c:v>
                </c:pt>
                <c:pt idx="6">
                  <c:v>8.1618932469146852E-2</c:v>
                </c:pt>
                <c:pt idx="7">
                  <c:v>8.0696684644636724E-2</c:v>
                </c:pt>
                <c:pt idx="8">
                  <c:v>7.5543839069418056E-2</c:v>
                </c:pt>
                <c:pt idx="9">
                  <c:v>7.2320573073927585E-2</c:v>
                </c:pt>
                <c:pt idx="10">
                  <c:v>6.9733347185340119E-2</c:v>
                </c:pt>
                <c:pt idx="11">
                  <c:v>6.7767544294638354E-2</c:v>
                </c:pt>
                <c:pt idx="12">
                  <c:v>6.7374118783493878E-2</c:v>
                </c:pt>
                <c:pt idx="13">
                  <c:v>7.2933584467425955E-2</c:v>
                </c:pt>
                <c:pt idx="14">
                  <c:v>7.0672643348935749E-2</c:v>
                </c:pt>
                <c:pt idx="15">
                  <c:v>7.6871998028666969E-2</c:v>
                </c:pt>
                <c:pt idx="16">
                  <c:v>7.56252769770525E-2</c:v>
                </c:pt>
                <c:pt idx="17">
                  <c:v>7.6517749189825179E-2</c:v>
                </c:pt>
                <c:pt idx="18">
                  <c:v>8.9832158377991841E-2</c:v>
                </c:pt>
                <c:pt idx="19">
                  <c:v>9.8022737524220471E-2</c:v>
                </c:pt>
                <c:pt idx="20">
                  <c:v>0.11287100934131301</c:v>
                </c:pt>
                <c:pt idx="21">
                  <c:v>0.13886554482597901</c:v>
                </c:pt>
                <c:pt idx="22">
                  <c:v>0.18936210658088046</c:v>
                </c:pt>
                <c:pt idx="23">
                  <c:v>8.7807253168651858E-2</c:v>
                </c:pt>
                <c:pt idx="24">
                  <c:v>7.103260587872659E-2</c:v>
                </c:pt>
                <c:pt idx="25">
                  <c:v>7.3087128855778435E-2</c:v>
                </c:pt>
                <c:pt idx="26">
                  <c:v>7.4766086589723085E-2</c:v>
                </c:pt>
                <c:pt idx="27">
                  <c:v>7.5573085619580413E-2</c:v>
                </c:pt>
                <c:pt idx="28">
                  <c:v>7.6299749904384082E-2</c:v>
                </c:pt>
                <c:pt idx="29">
                  <c:v>8.024333248371178E-2</c:v>
                </c:pt>
                <c:pt idx="30">
                  <c:v>8.3042518500585472E-2</c:v>
                </c:pt>
                <c:pt idx="31">
                  <c:v>0.10350226943551233</c:v>
                </c:pt>
                <c:pt idx="32">
                  <c:v>0.10681964986613772</c:v>
                </c:pt>
                <c:pt idx="33">
                  <c:v>0.11444962485657612</c:v>
                </c:pt>
                <c:pt idx="34">
                  <c:v>0.15429504980664333</c:v>
                </c:pt>
                <c:pt idx="35">
                  <c:v>0.20829831723896855</c:v>
                </c:pt>
                <c:pt idx="36">
                  <c:v>0.18112897151214657</c:v>
                </c:pt>
                <c:pt idx="37">
                  <c:v>0.12752958198304198</c:v>
                </c:pt>
                <c:pt idx="38">
                  <c:v>0.11485120248765184</c:v>
                </c:pt>
                <c:pt idx="39">
                  <c:v>9.4681053290440229E-2</c:v>
                </c:pt>
                <c:pt idx="40">
                  <c:v>8.6565534436973929E-2</c:v>
                </c:pt>
                <c:pt idx="41">
                  <c:v>8.1155188534663081E-2</c:v>
                </c:pt>
                <c:pt idx="42">
                  <c:v>8.1870842754545467E-2</c:v>
                </c:pt>
                <c:pt idx="43">
                  <c:v>7.3556388110069149E-2</c:v>
                </c:pt>
                <c:pt idx="44">
                  <c:v>7.148306178192855E-2</c:v>
                </c:pt>
                <c:pt idx="45">
                  <c:v>7.3683758479090908E-2</c:v>
                </c:pt>
                <c:pt idx="46">
                  <c:v>7.0958767411077206E-2</c:v>
                </c:pt>
                <c:pt idx="47">
                  <c:v>6.884397525619311E-2</c:v>
                </c:pt>
                <c:pt idx="48">
                  <c:v>0.10627465165253497</c:v>
                </c:pt>
                <c:pt idx="49">
                  <c:v>0.16022947479920654</c:v>
                </c:pt>
              </c:numCache>
            </c:numRef>
          </c:yVal>
          <c:smooth val="0"/>
          <c:extLst>
            <c:ext xmlns:c16="http://schemas.microsoft.com/office/drawing/2014/chart" uri="{C3380CC4-5D6E-409C-BE32-E72D297353CC}">
              <c16:uniqueId val="{00000000-72B3-4A15-9A5A-561A6816C6CD}"/>
            </c:ext>
          </c:extLst>
        </c:ser>
        <c:dLbls>
          <c:showLegendKey val="0"/>
          <c:showVal val="0"/>
          <c:showCatName val="0"/>
          <c:showSerName val="0"/>
          <c:showPercent val="0"/>
          <c:showBubbleSize val="0"/>
        </c:dLbls>
        <c:axId val="101308672"/>
        <c:axId val="101314944"/>
      </c:scatterChart>
      <c:valAx>
        <c:axId val="101308672"/>
        <c:scaling>
          <c:orientation val="minMax"/>
        </c:scaling>
        <c:delete val="0"/>
        <c:axPos val="b"/>
        <c:title>
          <c:tx>
            <c:rich>
              <a:bodyPr/>
              <a:lstStyle/>
              <a:p>
                <a:pPr>
                  <a:defRPr/>
                </a:pPr>
                <a:r>
                  <a:rPr lang="en-US"/>
                  <a:t>% Load</a:t>
                </a:r>
              </a:p>
            </c:rich>
          </c:tx>
          <c:overlay val="0"/>
        </c:title>
        <c:numFmt formatCode="General" sourceLinked="1"/>
        <c:majorTickMark val="out"/>
        <c:minorTickMark val="none"/>
        <c:tickLblPos val="nextTo"/>
        <c:crossAx val="101314944"/>
        <c:crosses val="autoZero"/>
        <c:crossBetween val="midCat"/>
      </c:valAx>
      <c:valAx>
        <c:axId val="101314944"/>
        <c:scaling>
          <c:orientation val="minMax"/>
        </c:scaling>
        <c:delete val="0"/>
        <c:axPos val="l"/>
        <c:majorGridlines/>
        <c:title>
          <c:tx>
            <c:rich>
              <a:bodyPr rot="-5400000" vert="horz"/>
              <a:lstStyle/>
              <a:p>
                <a:pPr>
                  <a:defRPr/>
                </a:pPr>
                <a:r>
                  <a:rPr lang="en-US"/>
                  <a:t>BSFC (gal/hp h)</a:t>
                </a:r>
              </a:p>
            </c:rich>
          </c:tx>
          <c:overlay val="0"/>
        </c:title>
        <c:numFmt formatCode="General" sourceLinked="1"/>
        <c:majorTickMark val="out"/>
        <c:minorTickMark val="none"/>
        <c:tickLblPos val="nextTo"/>
        <c:crossAx val="101308672"/>
        <c:crosses val="autoZero"/>
        <c:crossBetween val="midCat"/>
      </c:valAx>
    </c:plotArea>
    <c:plotVisOnly val="0"/>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sz="1400"/>
              <a:t>6-71 efficiency data (HP vs BSFC) for different size injectors</a:t>
            </a:r>
          </a:p>
        </c:rich>
      </c:tx>
      <c:overlay val="0"/>
    </c:title>
    <c:autoTitleDeleted val="0"/>
    <c:plotArea>
      <c:layout/>
      <c:scatterChart>
        <c:scatterStyle val="lineMarker"/>
        <c:varyColors val="0"/>
        <c:ser>
          <c:idx val="0"/>
          <c:order val="0"/>
          <c:tx>
            <c:v>n-50</c:v>
          </c:tx>
          <c:spPr>
            <a:ln w="47625">
              <a:noFill/>
            </a:ln>
          </c:spPr>
          <c:trendline>
            <c:spPr>
              <a:ln>
                <a:solidFill>
                  <a:schemeClr val="accent1"/>
                </a:solidFill>
              </a:ln>
            </c:spPr>
            <c:trendlineType val="poly"/>
            <c:order val="2"/>
            <c:dispRSqr val="0"/>
            <c:dispEq val="0"/>
          </c:trendline>
          <c:xVal>
            <c:numRef>
              <c:f>'[4]online 2-stroke data'!$E$36:$E$43</c:f>
              <c:numCache>
                <c:formatCode>General</c:formatCode>
                <c:ptCount val="8"/>
                <c:pt idx="0">
                  <c:v>37.5</c:v>
                </c:pt>
                <c:pt idx="1">
                  <c:v>44</c:v>
                </c:pt>
                <c:pt idx="2">
                  <c:v>65</c:v>
                </c:pt>
                <c:pt idx="3">
                  <c:v>90</c:v>
                </c:pt>
                <c:pt idx="4">
                  <c:v>112</c:v>
                </c:pt>
                <c:pt idx="5">
                  <c:v>145</c:v>
                </c:pt>
                <c:pt idx="6">
                  <c:v>152</c:v>
                </c:pt>
                <c:pt idx="7">
                  <c:v>174</c:v>
                </c:pt>
              </c:numCache>
            </c:numRef>
          </c:xVal>
          <c:yVal>
            <c:numRef>
              <c:f>'[4]online 2-stroke data'!$D$36:$D$43</c:f>
              <c:numCache>
                <c:formatCode>General</c:formatCode>
                <c:ptCount val="8"/>
                <c:pt idx="0">
                  <c:v>229.0913676221281</c:v>
                </c:pt>
                <c:pt idx="1">
                  <c:v>216.94258297550002</c:v>
                </c:pt>
                <c:pt idx="2">
                  <c:v>195.80458771122059</c:v>
                </c:pt>
                <c:pt idx="3">
                  <c:v>176.76803057262975</c:v>
                </c:pt>
                <c:pt idx="4">
                  <c:v>170.45488662360719</c:v>
                </c:pt>
                <c:pt idx="5">
                  <c:v>171.16021718894629</c:v>
                </c:pt>
                <c:pt idx="6">
                  <c:v>167.46445001617539</c:v>
                </c:pt>
                <c:pt idx="7">
                  <c:v>173.72030590758442</c:v>
                </c:pt>
              </c:numCache>
            </c:numRef>
          </c:yVal>
          <c:smooth val="0"/>
          <c:extLst>
            <c:ext xmlns:c16="http://schemas.microsoft.com/office/drawing/2014/chart" uri="{C3380CC4-5D6E-409C-BE32-E72D297353CC}">
              <c16:uniqueId val="{00000000-3BA0-4A15-A78F-FDB7205FDC6C}"/>
            </c:ext>
          </c:extLst>
        </c:ser>
        <c:ser>
          <c:idx val="1"/>
          <c:order val="1"/>
          <c:tx>
            <c:v>n-70</c:v>
          </c:tx>
          <c:spPr>
            <a:ln w="47625">
              <a:noFill/>
            </a:ln>
          </c:spPr>
          <c:trendline>
            <c:spPr>
              <a:ln>
                <a:solidFill>
                  <a:schemeClr val="accent2"/>
                </a:solidFill>
              </a:ln>
            </c:spPr>
            <c:trendlineType val="poly"/>
            <c:order val="2"/>
            <c:dispRSqr val="0"/>
            <c:dispEq val="0"/>
          </c:trendline>
          <c:xVal>
            <c:numRef>
              <c:f>'[4]online 2-stroke data'!$E$44:$E$55</c:f>
              <c:numCache>
                <c:formatCode>General</c:formatCode>
                <c:ptCount val="12"/>
                <c:pt idx="0">
                  <c:v>35</c:v>
                </c:pt>
                <c:pt idx="1">
                  <c:v>38</c:v>
                </c:pt>
                <c:pt idx="2">
                  <c:v>55</c:v>
                </c:pt>
                <c:pt idx="3">
                  <c:v>83</c:v>
                </c:pt>
                <c:pt idx="4">
                  <c:v>108</c:v>
                </c:pt>
                <c:pt idx="5">
                  <c:v>127</c:v>
                </c:pt>
                <c:pt idx="6">
                  <c:v>150</c:v>
                </c:pt>
                <c:pt idx="7">
                  <c:v>166</c:v>
                </c:pt>
                <c:pt idx="8">
                  <c:v>185</c:v>
                </c:pt>
                <c:pt idx="9">
                  <c:v>210</c:v>
                </c:pt>
                <c:pt idx="10">
                  <c:v>229</c:v>
                </c:pt>
                <c:pt idx="11">
                  <c:v>240</c:v>
                </c:pt>
              </c:numCache>
            </c:numRef>
          </c:xVal>
          <c:yVal>
            <c:numRef>
              <c:f>'[4]online 2-stroke data'!$D$44:$D$55</c:f>
              <c:numCache>
                <c:formatCode>General</c:formatCode>
                <c:ptCount val="12"/>
                <c:pt idx="0">
                  <c:v>254.54596402458665</c:v>
                </c:pt>
                <c:pt idx="1">
                  <c:v>251.19667502426316</c:v>
                </c:pt>
                <c:pt idx="2">
                  <c:v>231.40542184053345</c:v>
                </c:pt>
                <c:pt idx="3">
                  <c:v>191.67617772935733</c:v>
                </c:pt>
                <c:pt idx="4">
                  <c:v>176.76803057262975</c:v>
                </c:pt>
                <c:pt idx="5">
                  <c:v>175.37615631615219</c:v>
                </c:pt>
                <c:pt idx="6">
                  <c:v>169.69730934972452</c:v>
                </c:pt>
                <c:pt idx="7">
                  <c:v>172.50855995642169</c:v>
                </c:pt>
                <c:pt idx="8">
                  <c:v>171.9905162328289</c:v>
                </c:pt>
                <c:pt idx="9">
                  <c:v>181.81854573184754</c:v>
                </c:pt>
                <c:pt idx="10">
                  <c:v>180.62759455893161</c:v>
                </c:pt>
                <c:pt idx="11">
                  <c:v>192.23523324773481</c:v>
                </c:pt>
              </c:numCache>
            </c:numRef>
          </c:yVal>
          <c:smooth val="0"/>
          <c:extLst>
            <c:ext xmlns:c16="http://schemas.microsoft.com/office/drawing/2014/chart" uri="{C3380CC4-5D6E-409C-BE32-E72D297353CC}">
              <c16:uniqueId val="{00000001-3BA0-4A15-A78F-FDB7205FDC6C}"/>
            </c:ext>
          </c:extLst>
        </c:ser>
        <c:ser>
          <c:idx val="2"/>
          <c:order val="2"/>
          <c:tx>
            <c:v>n-80</c:v>
          </c:tx>
          <c:spPr>
            <a:ln w="47625">
              <a:noFill/>
            </a:ln>
          </c:spPr>
          <c:trendline>
            <c:spPr>
              <a:ln>
                <a:solidFill>
                  <a:schemeClr val="accent3"/>
                </a:solidFill>
              </a:ln>
            </c:spPr>
            <c:trendlineType val="poly"/>
            <c:order val="2"/>
            <c:dispRSqr val="0"/>
            <c:dispEq val="0"/>
          </c:trendline>
          <c:xVal>
            <c:numRef>
              <c:f>'[4]online 2-stroke data'!$E$56:$E$67</c:f>
              <c:numCache>
                <c:formatCode>General</c:formatCode>
                <c:ptCount val="12"/>
                <c:pt idx="0">
                  <c:v>40</c:v>
                </c:pt>
                <c:pt idx="1">
                  <c:v>56</c:v>
                </c:pt>
                <c:pt idx="2">
                  <c:v>79</c:v>
                </c:pt>
                <c:pt idx="3">
                  <c:v>95</c:v>
                </c:pt>
                <c:pt idx="4">
                  <c:v>113.5</c:v>
                </c:pt>
                <c:pt idx="5">
                  <c:v>134</c:v>
                </c:pt>
                <c:pt idx="6">
                  <c:v>140</c:v>
                </c:pt>
                <c:pt idx="7">
                  <c:v>185</c:v>
                </c:pt>
                <c:pt idx="8">
                  <c:v>199</c:v>
                </c:pt>
                <c:pt idx="9">
                  <c:v>225</c:v>
                </c:pt>
                <c:pt idx="10">
                  <c:v>240</c:v>
                </c:pt>
                <c:pt idx="11">
                  <c:v>257</c:v>
                </c:pt>
              </c:numCache>
            </c:numRef>
          </c:xVal>
          <c:yVal>
            <c:numRef>
              <c:f>'[4]online 2-stroke data'!$D$56:$D$67</c:f>
              <c:numCache>
                <c:formatCode>General</c:formatCode>
                <c:ptCount val="12"/>
                <c:pt idx="0">
                  <c:v>230.68227989728183</c:v>
                </c:pt>
                <c:pt idx="1">
                  <c:v>227.27318216480944</c:v>
                </c:pt>
                <c:pt idx="2">
                  <c:v>201.38130065236305</c:v>
                </c:pt>
                <c:pt idx="3">
                  <c:v>200.95734001941065</c:v>
                </c:pt>
                <c:pt idx="4">
                  <c:v>196.23587534935083</c:v>
                </c:pt>
                <c:pt idx="5">
                  <c:v>189.95967464521399</c:v>
                </c:pt>
                <c:pt idx="6">
                  <c:v>193.18220484008822</c:v>
                </c:pt>
                <c:pt idx="7">
                  <c:v>189.18956785611167</c:v>
                </c:pt>
                <c:pt idx="8">
                  <c:v>191.86881710395994</c:v>
                </c:pt>
                <c:pt idx="9">
                  <c:v>197.98019424134517</c:v>
                </c:pt>
                <c:pt idx="10">
                  <c:v>198.86403439420826</c:v>
                </c:pt>
                <c:pt idx="11">
                  <c:v>198.09024437711034</c:v>
                </c:pt>
              </c:numCache>
            </c:numRef>
          </c:yVal>
          <c:smooth val="0"/>
          <c:extLst>
            <c:ext xmlns:c16="http://schemas.microsoft.com/office/drawing/2014/chart" uri="{C3380CC4-5D6E-409C-BE32-E72D297353CC}">
              <c16:uniqueId val="{00000002-3BA0-4A15-A78F-FDB7205FDC6C}"/>
            </c:ext>
          </c:extLst>
        </c:ser>
        <c:dLbls>
          <c:showLegendKey val="0"/>
          <c:showVal val="0"/>
          <c:showCatName val="0"/>
          <c:showSerName val="0"/>
          <c:showPercent val="0"/>
          <c:showBubbleSize val="0"/>
        </c:dLbls>
        <c:axId val="90380928"/>
        <c:axId val="90399488"/>
      </c:scatterChart>
      <c:valAx>
        <c:axId val="90380928"/>
        <c:scaling>
          <c:orientation val="minMax"/>
        </c:scaling>
        <c:delete val="0"/>
        <c:axPos val="b"/>
        <c:title>
          <c:tx>
            <c:rich>
              <a:bodyPr/>
              <a:lstStyle/>
              <a:p>
                <a:pPr>
                  <a:defRPr/>
                </a:pPr>
                <a:r>
                  <a:rPr lang="en-US"/>
                  <a:t>HP</a:t>
                </a:r>
              </a:p>
            </c:rich>
          </c:tx>
          <c:overlay val="0"/>
        </c:title>
        <c:numFmt formatCode="General" sourceLinked="1"/>
        <c:majorTickMark val="out"/>
        <c:minorTickMark val="none"/>
        <c:tickLblPos val="nextTo"/>
        <c:crossAx val="90399488"/>
        <c:crosses val="autoZero"/>
        <c:crossBetween val="midCat"/>
      </c:valAx>
      <c:valAx>
        <c:axId val="90399488"/>
        <c:scaling>
          <c:orientation val="minMax"/>
        </c:scaling>
        <c:delete val="0"/>
        <c:axPos val="l"/>
        <c:majorGridlines/>
        <c:title>
          <c:tx>
            <c:rich>
              <a:bodyPr rot="-5400000" vert="horz"/>
              <a:lstStyle/>
              <a:p>
                <a:pPr>
                  <a:defRPr/>
                </a:pPr>
                <a:r>
                  <a:rPr lang="en-US"/>
                  <a:t>BSFC (g/hph)</a:t>
                </a:r>
              </a:p>
            </c:rich>
          </c:tx>
          <c:overlay val="0"/>
        </c:title>
        <c:numFmt formatCode="General" sourceLinked="1"/>
        <c:majorTickMark val="out"/>
        <c:minorTickMark val="none"/>
        <c:tickLblPos val="nextTo"/>
        <c:crossAx val="90380928"/>
        <c:crosses val="autoZero"/>
        <c:crossBetween val="midCat"/>
      </c:valAx>
    </c:plotArea>
    <c:legend>
      <c:legendPos val="r"/>
      <c:overlay val="0"/>
    </c:legend>
    <c:plotVisOnly val="1"/>
    <c:dispBlanksAs val="gap"/>
    <c:showDLblsOverMax val="0"/>
  </c:chart>
  <c:printSettings>
    <c:headerFooter/>
    <c:pageMargins b="1" l="0.75000000000000011" r="0.7500000000000001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Fuel Use by Load Type</a:t>
            </a:r>
          </a:p>
        </c:rich>
      </c:tx>
      <c:overlay val="0"/>
    </c:title>
    <c:autoTitleDeleted val="0"/>
    <c:plotArea>
      <c:layout/>
      <c:pieChart>
        <c:varyColors val="1"/>
        <c:ser>
          <c:idx val="0"/>
          <c:order val="0"/>
          <c:explosion val="1"/>
          <c:dPt>
            <c:idx val="0"/>
            <c:bubble3D val="0"/>
            <c:explosion val="8"/>
            <c:extLst>
              <c:ext xmlns:c16="http://schemas.microsoft.com/office/drawing/2014/chart" uri="{C3380CC4-5D6E-409C-BE32-E72D297353CC}">
                <c16:uniqueId val="{00000000-0E14-490D-8F2F-ACE357422D61}"/>
              </c:ext>
            </c:extLst>
          </c:dPt>
          <c:cat>
            <c:strRef>
              <c:f>'Vessel Summary'!$N$16:$N$21</c:f>
              <c:strCache>
                <c:ptCount val="6"/>
                <c:pt idx="0">
                  <c:v>Transit Propulsion</c:v>
                </c:pt>
                <c:pt idx="1">
                  <c:v>Fishing propulsion</c:v>
                </c:pt>
                <c:pt idx="2">
                  <c:v>DC Load</c:v>
                </c:pt>
                <c:pt idx="3">
                  <c:v>AC Load</c:v>
                </c:pt>
                <c:pt idx="4">
                  <c:v>Hydraulic Load</c:v>
                </c:pt>
                <c:pt idx="5">
                  <c:v>Refrigeration </c:v>
                </c:pt>
              </c:strCache>
            </c:strRef>
          </c:cat>
          <c:val>
            <c:numRef>
              <c:f>'Vessel Summary'!$T$16:$T$21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0E14-490D-8F2F-ACE357422D61}"/>
            </c:ext>
          </c:extLst>
        </c:ser>
        <c:dLbls>
          <c:showLegendKey val="0"/>
          <c:showVal val="0"/>
          <c:showCatName val="0"/>
          <c:showSerName val="0"/>
          <c:showPercent val="0"/>
          <c:showBubbleSize val="0"/>
          <c:showLeaderLines val="0"/>
        </c:dLbls>
        <c:firstSliceAng val="0"/>
      </c:pieChart>
    </c:plotArea>
    <c:legend>
      <c:legendPos val="r"/>
      <c:overlay val="0"/>
      <c:txPr>
        <a:bodyPr/>
        <a:lstStyle/>
        <a:p>
          <a:pPr rtl="0">
            <a:defRPr/>
          </a:pPr>
          <a:endParaRPr lang="en-US"/>
        </a:p>
      </c:txPr>
    </c:legend>
    <c:plotVisOnly val="0"/>
    <c:dispBlanksAs val="zero"/>
    <c:showDLblsOverMax val="0"/>
  </c:chart>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 by Operating Mode</a:t>
            </a:r>
          </a:p>
        </c:rich>
      </c:tx>
      <c:overlay val="0"/>
    </c:title>
    <c:autoTitleDeleted val="0"/>
    <c:plotArea>
      <c:layout/>
      <c:pieChart>
        <c:varyColors val="1"/>
        <c:ser>
          <c:idx val="0"/>
          <c:order val="0"/>
          <c:explosion val="25"/>
          <c:cat>
            <c:numRef>
              <c:f>'Cost Summary'!$C$6:$F$6</c:f>
              <c:numCache>
                <c:formatCode>General</c:formatCode>
                <c:ptCount val="4"/>
                <c:pt idx="0">
                  <c:v>0</c:v>
                </c:pt>
                <c:pt idx="1">
                  <c:v>0</c:v>
                </c:pt>
                <c:pt idx="2">
                  <c:v>0</c:v>
                </c:pt>
                <c:pt idx="3">
                  <c:v>0</c:v>
                </c:pt>
              </c:numCache>
            </c:numRef>
          </c:cat>
          <c:val>
            <c:numRef>
              <c:f>'Cost Summary'!$C$13:$F$13</c:f>
              <c:numCache>
                <c:formatCode>"$"#,##0.0</c:formatCode>
                <c:ptCount val="4"/>
                <c:pt idx="0">
                  <c:v>0</c:v>
                </c:pt>
                <c:pt idx="1">
                  <c:v>0</c:v>
                </c:pt>
                <c:pt idx="2">
                  <c:v>0</c:v>
                </c:pt>
                <c:pt idx="3">
                  <c:v>0</c:v>
                </c:pt>
              </c:numCache>
            </c:numRef>
          </c:val>
          <c:extLst>
            <c:ext xmlns:c16="http://schemas.microsoft.com/office/drawing/2014/chart" uri="{C3380CC4-5D6E-409C-BE32-E72D297353CC}">
              <c16:uniqueId val="{00000000-C6AE-43F4-9A06-DA4E62563BE9}"/>
            </c:ext>
          </c:extLst>
        </c:ser>
        <c:dLbls>
          <c:showLegendKey val="0"/>
          <c:showVal val="0"/>
          <c:showCatName val="0"/>
          <c:showSerName val="0"/>
          <c:showPercent val="0"/>
          <c:showBubbleSize val="0"/>
          <c:showLeaderLines val="0"/>
        </c:dLbls>
        <c:firstSliceAng val="0"/>
      </c:pieChart>
    </c:plotArea>
    <c:legend>
      <c:legendPos val="r"/>
      <c:overlay val="0"/>
      <c:txPr>
        <a:bodyPr/>
        <a:lstStyle/>
        <a:p>
          <a:pPr rtl="0">
            <a:defRPr/>
          </a:pPr>
          <a:endParaRPr lang="en-US"/>
        </a:p>
      </c:txPr>
    </c:legend>
    <c:plotVisOnly val="0"/>
    <c:dispBlanksAs val="zero"/>
    <c:showDLblsOverMax val="0"/>
  </c:chart>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 by Load Type</a:t>
            </a:r>
          </a:p>
        </c:rich>
      </c:tx>
      <c:overlay val="0"/>
    </c:title>
    <c:autoTitleDeleted val="0"/>
    <c:plotArea>
      <c:layout/>
      <c:pieChart>
        <c:varyColors val="1"/>
        <c:ser>
          <c:idx val="1"/>
          <c:order val="0"/>
          <c:dPt>
            <c:idx val="0"/>
            <c:bubble3D val="0"/>
            <c:spPr>
              <a:pattFill prst="dkDnDiag">
                <a:fgClr>
                  <a:schemeClr val="accent1">
                    <a:lumMod val="75000"/>
                  </a:schemeClr>
                </a:fgClr>
                <a:bgClr>
                  <a:schemeClr val="bg1"/>
                </a:bgClr>
              </a:pattFill>
            </c:spPr>
            <c:extLst>
              <c:ext xmlns:c16="http://schemas.microsoft.com/office/drawing/2014/chart" uri="{C3380CC4-5D6E-409C-BE32-E72D297353CC}">
                <c16:uniqueId val="{00000001-F21F-43E9-B142-4E84AFE0202C}"/>
              </c:ext>
            </c:extLst>
          </c:dPt>
          <c:dPt>
            <c:idx val="1"/>
            <c:bubble3D val="0"/>
            <c:spPr>
              <a:solidFill>
                <a:schemeClr val="accent1">
                  <a:lumMod val="75000"/>
                </a:schemeClr>
              </a:solidFill>
            </c:spPr>
            <c:extLst>
              <c:ext xmlns:c16="http://schemas.microsoft.com/office/drawing/2014/chart" uri="{C3380CC4-5D6E-409C-BE32-E72D297353CC}">
                <c16:uniqueId val="{00000003-F21F-43E9-B142-4E84AFE0202C}"/>
              </c:ext>
            </c:extLst>
          </c:dPt>
          <c:dPt>
            <c:idx val="2"/>
            <c:bubble3D val="0"/>
            <c:spPr>
              <a:pattFill prst="dkDnDiag">
                <a:fgClr>
                  <a:schemeClr val="accent3">
                    <a:lumMod val="75000"/>
                  </a:schemeClr>
                </a:fgClr>
                <a:bgClr>
                  <a:schemeClr val="bg1"/>
                </a:bgClr>
              </a:pattFill>
            </c:spPr>
            <c:extLst>
              <c:ext xmlns:c16="http://schemas.microsoft.com/office/drawing/2014/chart" uri="{C3380CC4-5D6E-409C-BE32-E72D297353CC}">
                <c16:uniqueId val="{00000005-F21F-43E9-B142-4E84AFE0202C}"/>
              </c:ext>
            </c:extLst>
          </c:dPt>
          <c:dPt>
            <c:idx val="3"/>
            <c:bubble3D val="0"/>
            <c:spPr>
              <a:solidFill>
                <a:schemeClr val="accent3">
                  <a:lumMod val="75000"/>
                </a:schemeClr>
              </a:solidFill>
            </c:spPr>
            <c:extLst>
              <c:ext xmlns:c16="http://schemas.microsoft.com/office/drawing/2014/chart" uri="{C3380CC4-5D6E-409C-BE32-E72D297353CC}">
                <c16:uniqueId val="{00000007-F21F-43E9-B142-4E84AFE0202C}"/>
              </c:ext>
            </c:extLst>
          </c:dPt>
          <c:dPt>
            <c:idx val="4"/>
            <c:bubble3D val="0"/>
            <c:spPr>
              <a:pattFill prst="dkDnDiag">
                <a:fgClr>
                  <a:schemeClr val="accent5"/>
                </a:fgClr>
                <a:bgClr>
                  <a:schemeClr val="bg1"/>
                </a:bgClr>
              </a:pattFill>
            </c:spPr>
            <c:extLst>
              <c:ext xmlns:c16="http://schemas.microsoft.com/office/drawing/2014/chart" uri="{C3380CC4-5D6E-409C-BE32-E72D297353CC}">
                <c16:uniqueId val="{00000009-F21F-43E9-B142-4E84AFE0202C}"/>
              </c:ext>
            </c:extLst>
          </c:dPt>
          <c:dPt>
            <c:idx val="5"/>
            <c:bubble3D val="0"/>
            <c:spPr>
              <a:solidFill>
                <a:schemeClr val="accent5"/>
              </a:solidFill>
            </c:spPr>
            <c:extLst>
              <c:ext xmlns:c16="http://schemas.microsoft.com/office/drawing/2014/chart" uri="{C3380CC4-5D6E-409C-BE32-E72D297353CC}">
                <c16:uniqueId val="{0000000B-F21F-43E9-B142-4E84AFE0202C}"/>
              </c:ext>
            </c:extLst>
          </c:dPt>
          <c:dPt>
            <c:idx val="6"/>
            <c:bubble3D val="0"/>
            <c:spPr>
              <a:pattFill prst="dkDnDiag">
                <a:fgClr>
                  <a:schemeClr val="accent2"/>
                </a:fgClr>
                <a:bgClr>
                  <a:schemeClr val="bg1"/>
                </a:bgClr>
              </a:pattFill>
            </c:spPr>
            <c:extLst>
              <c:ext xmlns:c16="http://schemas.microsoft.com/office/drawing/2014/chart" uri="{C3380CC4-5D6E-409C-BE32-E72D297353CC}">
                <c16:uniqueId val="{0000000D-F21F-43E9-B142-4E84AFE0202C}"/>
              </c:ext>
            </c:extLst>
          </c:dPt>
          <c:dPt>
            <c:idx val="8"/>
            <c:bubble3D val="0"/>
            <c:spPr>
              <a:pattFill prst="dkDnDiag">
                <a:fgClr>
                  <a:schemeClr val="accent4">
                    <a:lumMod val="75000"/>
                  </a:schemeClr>
                </a:fgClr>
                <a:bgClr>
                  <a:schemeClr val="bg1"/>
                </a:bgClr>
              </a:pattFill>
            </c:spPr>
            <c:extLst>
              <c:ext xmlns:c16="http://schemas.microsoft.com/office/drawing/2014/chart" uri="{C3380CC4-5D6E-409C-BE32-E72D297353CC}">
                <c16:uniqueId val="{0000000F-F21F-43E9-B142-4E84AFE0202C}"/>
              </c:ext>
            </c:extLst>
          </c:dPt>
          <c:dPt>
            <c:idx val="10"/>
            <c:bubble3D val="0"/>
            <c:spPr>
              <a:pattFill prst="dkDnDiag">
                <a:fgClr>
                  <a:schemeClr val="accent6"/>
                </a:fgClr>
                <a:bgClr>
                  <a:schemeClr val="bg1"/>
                </a:bgClr>
              </a:pattFill>
            </c:spPr>
            <c:extLst>
              <c:ext xmlns:c16="http://schemas.microsoft.com/office/drawing/2014/chart" uri="{C3380CC4-5D6E-409C-BE32-E72D297353CC}">
                <c16:uniqueId val="{00000011-F21F-43E9-B142-4E84AFE0202C}"/>
              </c:ext>
            </c:extLst>
          </c:dPt>
          <c:cat>
            <c:strRef>
              <c:f>'Cost Summary'!$W$20:$W$31</c:f>
              <c:strCache>
                <c:ptCount val="12"/>
                <c:pt idx="0">
                  <c:v>Transit Maintenance</c:v>
                </c:pt>
                <c:pt idx="1">
                  <c:v>Transit Fuel</c:v>
                </c:pt>
                <c:pt idx="2">
                  <c:v>Fishing Maintenance</c:v>
                </c:pt>
                <c:pt idx="3">
                  <c:v>Fishing Fuel</c:v>
                </c:pt>
                <c:pt idx="4">
                  <c:v>DC Maintenance</c:v>
                </c:pt>
                <c:pt idx="5">
                  <c:v>DC Fuel</c:v>
                </c:pt>
                <c:pt idx="6">
                  <c:v>AC Maintenace</c:v>
                </c:pt>
                <c:pt idx="7">
                  <c:v>AC Fuel</c:v>
                </c:pt>
                <c:pt idx="8">
                  <c:v>Hydraulic Maintenance</c:v>
                </c:pt>
                <c:pt idx="9">
                  <c:v>Hydraulic Fuel</c:v>
                </c:pt>
                <c:pt idx="10">
                  <c:v>Refrigeration Maintenance</c:v>
                </c:pt>
                <c:pt idx="11">
                  <c:v>Refrigeration Fuel</c:v>
                </c:pt>
              </c:strCache>
            </c:strRef>
          </c:cat>
          <c:val>
            <c:numRef>
              <c:f>'Cost Summary'!$V$20:$V$31</c:f>
              <c:numCache>
                <c:formatCode>"$"#,##0.00</c:formatCode>
                <c:ptCount val="12"/>
                <c:pt idx="0">
                  <c:v>0</c:v>
                </c:pt>
                <c:pt idx="1">
                  <c:v>0</c:v>
                </c:pt>
                <c:pt idx="2">
                  <c:v>0</c:v>
                </c:pt>
                <c:pt idx="3">
                  <c:v>0</c:v>
                </c:pt>
                <c:pt idx="4" formatCode="&quot;$&quot;#,##0.0">
                  <c:v>0</c:v>
                </c:pt>
                <c:pt idx="5">
                  <c:v>0</c:v>
                </c:pt>
                <c:pt idx="6" formatCode="&quot;$&quot;#,##0.0">
                  <c:v>0</c:v>
                </c:pt>
                <c:pt idx="7">
                  <c:v>0</c:v>
                </c:pt>
                <c:pt idx="8" formatCode="&quot;$&quot;#,##0.0">
                  <c:v>0</c:v>
                </c:pt>
                <c:pt idx="9">
                  <c:v>0</c:v>
                </c:pt>
                <c:pt idx="10">
                  <c:v>0</c:v>
                </c:pt>
                <c:pt idx="11">
                  <c:v>0</c:v>
                </c:pt>
              </c:numCache>
            </c:numRef>
          </c:val>
          <c:extLst>
            <c:ext xmlns:c16="http://schemas.microsoft.com/office/drawing/2014/chart" uri="{C3380CC4-5D6E-409C-BE32-E72D297353CC}">
              <c16:uniqueId val="{00000012-F21F-43E9-B142-4E84AFE0202C}"/>
            </c:ext>
          </c:extLst>
        </c:ser>
        <c:dLbls>
          <c:showLegendKey val="0"/>
          <c:showVal val="0"/>
          <c:showCatName val="0"/>
          <c:showSerName val="0"/>
          <c:showPercent val="0"/>
          <c:showBubbleSize val="0"/>
          <c:showLeaderLines val="0"/>
        </c:dLbls>
        <c:firstSliceAng val="0"/>
      </c:pieChart>
    </c:plotArea>
    <c:legend>
      <c:legendPos val="r"/>
      <c:layout>
        <c:manualLayout>
          <c:xMode val="edge"/>
          <c:yMode val="edge"/>
          <c:x val="0.70159293724648064"/>
          <c:y val="0.20870656122257084"/>
          <c:w val="0.21875338309983985"/>
          <c:h val="0.73062302133249268"/>
        </c:manualLayout>
      </c:layout>
      <c:overlay val="0"/>
    </c:legend>
    <c:plotVisOnly val="0"/>
    <c:dispBlanksAs val="zero"/>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Speed vs HP:</a:t>
            </a:r>
            <a:r>
              <a:rPr lang="en-US" baseline="0"/>
              <a:t> </a:t>
            </a:r>
            <a:r>
              <a:rPr lang="en-US"/>
              <a:t>30-40'</a:t>
            </a:r>
          </a:p>
        </c:rich>
      </c:tx>
      <c:overlay val="0"/>
    </c:title>
    <c:autoTitleDeleted val="0"/>
    <c:plotArea>
      <c:layout/>
      <c:scatterChart>
        <c:scatterStyle val="lineMarker"/>
        <c:varyColors val="0"/>
        <c:ser>
          <c:idx val="0"/>
          <c:order val="0"/>
          <c:tx>
            <c:v>30-40</c:v>
          </c:tx>
          <c:spPr>
            <a:ln w="28575">
              <a:noFill/>
            </a:ln>
          </c:spPr>
          <c:trendline>
            <c:trendlineType val="exp"/>
            <c:dispRSqr val="0"/>
            <c:dispEq val="0"/>
          </c:trendline>
          <c:trendline>
            <c:trendlineType val="exp"/>
            <c:dispRSqr val="0"/>
            <c:dispEq val="0"/>
          </c:trendline>
          <c:xVal>
            <c:numRef>
              <c:f>'Speed Data'!$A$86:$A$10000</c:f>
              <c:numCache>
                <c:formatCode>General</c:formatCode>
                <c:ptCount val="9915"/>
                <c:pt idx="0">
                  <c:v>2.9</c:v>
                </c:pt>
                <c:pt idx="1">
                  <c:v>3.5</c:v>
                </c:pt>
                <c:pt idx="2">
                  <c:v>4.4000000000000004</c:v>
                </c:pt>
                <c:pt idx="3">
                  <c:v>5.4</c:v>
                </c:pt>
                <c:pt idx="4">
                  <c:v>6</c:v>
                </c:pt>
                <c:pt idx="5">
                  <c:v>7</c:v>
                </c:pt>
                <c:pt idx="6">
                  <c:v>7.8</c:v>
                </c:pt>
                <c:pt idx="7">
                  <c:v>8.1</c:v>
                </c:pt>
                <c:pt idx="8">
                  <c:v>8.6</c:v>
                </c:pt>
                <c:pt idx="9">
                  <c:v>8.8000000000000007</c:v>
                </c:pt>
                <c:pt idx="10">
                  <c:v>9.3000000000000007</c:v>
                </c:pt>
                <c:pt idx="11">
                  <c:v>8.3000000000000007</c:v>
                </c:pt>
                <c:pt idx="12">
                  <c:v>9.1</c:v>
                </c:pt>
                <c:pt idx="13">
                  <c:v>9.4</c:v>
                </c:pt>
                <c:pt idx="14">
                  <c:v>9.5</c:v>
                </c:pt>
                <c:pt idx="15">
                  <c:v>8.1999999999999993</c:v>
                </c:pt>
                <c:pt idx="16">
                  <c:v>7.9</c:v>
                </c:pt>
                <c:pt idx="17">
                  <c:v>7.6</c:v>
                </c:pt>
                <c:pt idx="18">
                  <c:v>7.4</c:v>
                </c:pt>
                <c:pt idx="19">
                  <c:v>7.1</c:v>
                </c:pt>
                <c:pt idx="20">
                  <c:v>6.6</c:v>
                </c:pt>
                <c:pt idx="21">
                  <c:v>6</c:v>
                </c:pt>
                <c:pt idx="22">
                  <c:v>5.8</c:v>
                </c:pt>
                <c:pt idx="23">
                  <c:v>5.3</c:v>
                </c:pt>
                <c:pt idx="24">
                  <c:v>4.8</c:v>
                </c:pt>
                <c:pt idx="25">
                  <c:v>4.4000000000000004</c:v>
                </c:pt>
                <c:pt idx="26">
                  <c:v>4</c:v>
                </c:pt>
                <c:pt idx="27">
                  <c:v>3.4</c:v>
                </c:pt>
                <c:pt idx="28">
                  <c:v>2.7</c:v>
                </c:pt>
                <c:pt idx="29">
                  <c:v>3</c:v>
                </c:pt>
                <c:pt idx="30">
                  <c:v>4.7</c:v>
                </c:pt>
                <c:pt idx="31">
                  <c:v>5.8</c:v>
                </c:pt>
                <c:pt idx="32">
                  <c:v>6.9</c:v>
                </c:pt>
                <c:pt idx="33">
                  <c:v>7.8</c:v>
                </c:pt>
                <c:pt idx="34">
                  <c:v>8.3000000000000007</c:v>
                </c:pt>
                <c:pt idx="35">
                  <c:v>8.9</c:v>
                </c:pt>
                <c:pt idx="36">
                  <c:v>8.3000000000000007</c:v>
                </c:pt>
                <c:pt idx="37">
                  <c:v>7.5</c:v>
                </c:pt>
                <c:pt idx="38">
                  <c:v>6.7</c:v>
                </c:pt>
                <c:pt idx="39">
                  <c:v>6.6</c:v>
                </c:pt>
                <c:pt idx="40">
                  <c:v>2.2999999999999998</c:v>
                </c:pt>
                <c:pt idx="41">
                  <c:v>2.8</c:v>
                </c:pt>
                <c:pt idx="42">
                  <c:v>3.1</c:v>
                </c:pt>
                <c:pt idx="43">
                  <c:v>3.9</c:v>
                </c:pt>
                <c:pt idx="44">
                  <c:v>4.4000000000000004</c:v>
                </c:pt>
                <c:pt idx="45">
                  <c:v>5.3</c:v>
                </c:pt>
                <c:pt idx="46">
                  <c:v>6.4</c:v>
                </c:pt>
                <c:pt idx="47">
                  <c:v>7.2</c:v>
                </c:pt>
                <c:pt idx="48">
                  <c:v>7.8</c:v>
                </c:pt>
                <c:pt idx="49">
                  <c:v>8.5</c:v>
                </c:pt>
                <c:pt idx="50">
                  <c:v>8.6999999999999993</c:v>
                </c:pt>
                <c:pt idx="51">
                  <c:v>8</c:v>
                </c:pt>
                <c:pt idx="52">
                  <c:v>7.2</c:v>
                </c:pt>
                <c:pt idx="53">
                  <c:v>6.5</c:v>
                </c:pt>
                <c:pt idx="54">
                  <c:v>5.8</c:v>
                </c:pt>
                <c:pt idx="55">
                  <c:v>4.8</c:v>
                </c:pt>
                <c:pt idx="56">
                  <c:v>4</c:v>
                </c:pt>
                <c:pt idx="57">
                  <c:v>3.4</c:v>
                </c:pt>
                <c:pt idx="58">
                  <c:v>3.2</c:v>
                </c:pt>
                <c:pt idx="59">
                  <c:v>6.3</c:v>
                </c:pt>
                <c:pt idx="60">
                  <c:v>4.0999999999999996</c:v>
                </c:pt>
                <c:pt idx="61">
                  <c:v>4.0999999999999996</c:v>
                </c:pt>
              </c:numCache>
            </c:numRef>
          </c:xVal>
          <c:yVal>
            <c:numRef>
              <c:f>'Speed Data'!$B$86:$B$10000</c:f>
              <c:numCache>
                <c:formatCode>General</c:formatCode>
                <c:ptCount val="9915"/>
                <c:pt idx="0">
                  <c:v>1.9</c:v>
                </c:pt>
                <c:pt idx="1">
                  <c:v>3.2</c:v>
                </c:pt>
                <c:pt idx="2">
                  <c:v>4.8</c:v>
                </c:pt>
                <c:pt idx="3">
                  <c:v>7.5</c:v>
                </c:pt>
                <c:pt idx="4">
                  <c:v>10.5</c:v>
                </c:pt>
                <c:pt idx="5">
                  <c:v>14.8</c:v>
                </c:pt>
                <c:pt idx="6">
                  <c:v>19.100000000000001</c:v>
                </c:pt>
                <c:pt idx="7">
                  <c:v>24.6</c:v>
                </c:pt>
                <c:pt idx="8">
                  <c:v>30.5</c:v>
                </c:pt>
                <c:pt idx="9">
                  <c:v>37</c:v>
                </c:pt>
                <c:pt idx="10">
                  <c:v>47.1</c:v>
                </c:pt>
                <c:pt idx="11">
                  <c:v>53.7</c:v>
                </c:pt>
                <c:pt idx="12">
                  <c:v>65.5</c:v>
                </c:pt>
                <c:pt idx="13">
                  <c:v>74.2</c:v>
                </c:pt>
                <c:pt idx="14">
                  <c:v>81.2</c:v>
                </c:pt>
                <c:pt idx="15">
                  <c:v>73</c:v>
                </c:pt>
                <c:pt idx="16">
                  <c:v>62</c:v>
                </c:pt>
                <c:pt idx="17">
                  <c:v>52</c:v>
                </c:pt>
                <c:pt idx="18">
                  <c:v>42.8</c:v>
                </c:pt>
                <c:pt idx="19">
                  <c:v>35.700000000000003</c:v>
                </c:pt>
                <c:pt idx="20">
                  <c:v>27.9</c:v>
                </c:pt>
                <c:pt idx="21">
                  <c:v>21.8</c:v>
                </c:pt>
                <c:pt idx="22">
                  <c:v>16.600000000000001</c:v>
                </c:pt>
                <c:pt idx="23">
                  <c:v>12.9</c:v>
                </c:pt>
                <c:pt idx="24">
                  <c:v>8.9</c:v>
                </c:pt>
                <c:pt idx="25">
                  <c:v>6.6</c:v>
                </c:pt>
                <c:pt idx="26">
                  <c:v>4.4000000000000004</c:v>
                </c:pt>
                <c:pt idx="27">
                  <c:v>2.9</c:v>
                </c:pt>
                <c:pt idx="28">
                  <c:v>1.7</c:v>
                </c:pt>
                <c:pt idx="29">
                  <c:v>1.8</c:v>
                </c:pt>
                <c:pt idx="30">
                  <c:v>6.3</c:v>
                </c:pt>
                <c:pt idx="31">
                  <c:v>12</c:v>
                </c:pt>
                <c:pt idx="32">
                  <c:v>20.5</c:v>
                </c:pt>
                <c:pt idx="33">
                  <c:v>33.700000000000003</c:v>
                </c:pt>
                <c:pt idx="34">
                  <c:v>50.3</c:v>
                </c:pt>
                <c:pt idx="35">
                  <c:v>69.7</c:v>
                </c:pt>
                <c:pt idx="36">
                  <c:v>48</c:v>
                </c:pt>
                <c:pt idx="37">
                  <c:v>40</c:v>
                </c:pt>
                <c:pt idx="38">
                  <c:v>32</c:v>
                </c:pt>
                <c:pt idx="39">
                  <c:v>24.6</c:v>
                </c:pt>
                <c:pt idx="40">
                  <c:v>2.6</c:v>
                </c:pt>
                <c:pt idx="41">
                  <c:v>4.5999999999999996</c:v>
                </c:pt>
                <c:pt idx="42">
                  <c:v>6.4</c:v>
                </c:pt>
                <c:pt idx="43">
                  <c:v>9.3000000000000007</c:v>
                </c:pt>
                <c:pt idx="44">
                  <c:v>13.3</c:v>
                </c:pt>
                <c:pt idx="45">
                  <c:v>24.1</c:v>
                </c:pt>
                <c:pt idx="46">
                  <c:v>43</c:v>
                </c:pt>
                <c:pt idx="47">
                  <c:v>68.7</c:v>
                </c:pt>
                <c:pt idx="48">
                  <c:v>106</c:v>
                </c:pt>
                <c:pt idx="49">
                  <c:v>157</c:v>
                </c:pt>
                <c:pt idx="50">
                  <c:v>152</c:v>
                </c:pt>
                <c:pt idx="51">
                  <c:v>103</c:v>
                </c:pt>
                <c:pt idx="52">
                  <c:v>65.599999999999994</c:v>
                </c:pt>
                <c:pt idx="53">
                  <c:v>38.6</c:v>
                </c:pt>
                <c:pt idx="54">
                  <c:v>22.8</c:v>
                </c:pt>
                <c:pt idx="55">
                  <c:v>10.8</c:v>
                </c:pt>
                <c:pt idx="56">
                  <c:v>5.65</c:v>
                </c:pt>
                <c:pt idx="57">
                  <c:v>3</c:v>
                </c:pt>
                <c:pt idx="58">
                  <c:v>2.4</c:v>
                </c:pt>
                <c:pt idx="59">
                  <c:v>41.5</c:v>
                </c:pt>
                <c:pt idx="60">
                  <c:v>5.6</c:v>
                </c:pt>
                <c:pt idx="61">
                  <c:v>5.2</c:v>
                </c:pt>
              </c:numCache>
            </c:numRef>
          </c:yVal>
          <c:smooth val="0"/>
          <c:extLst>
            <c:ext xmlns:c16="http://schemas.microsoft.com/office/drawing/2014/chart" uri="{C3380CC4-5D6E-409C-BE32-E72D297353CC}">
              <c16:uniqueId val="{00000000-0568-4F34-B399-2B9D35B4C995}"/>
            </c:ext>
          </c:extLst>
        </c:ser>
        <c:dLbls>
          <c:showLegendKey val="0"/>
          <c:showVal val="0"/>
          <c:showCatName val="0"/>
          <c:showSerName val="0"/>
          <c:showPercent val="0"/>
          <c:showBubbleSize val="0"/>
        </c:dLbls>
        <c:axId val="87643264"/>
        <c:axId val="87645184"/>
      </c:scatterChart>
      <c:valAx>
        <c:axId val="87643264"/>
        <c:scaling>
          <c:orientation val="minMax"/>
        </c:scaling>
        <c:delete val="0"/>
        <c:axPos val="b"/>
        <c:title>
          <c:tx>
            <c:rich>
              <a:bodyPr/>
              <a:lstStyle/>
              <a:p>
                <a:pPr>
                  <a:defRPr/>
                </a:pPr>
                <a:r>
                  <a:rPr lang="en-US"/>
                  <a:t>Knots</a:t>
                </a:r>
              </a:p>
            </c:rich>
          </c:tx>
          <c:overlay val="0"/>
        </c:title>
        <c:numFmt formatCode="General" sourceLinked="1"/>
        <c:majorTickMark val="out"/>
        <c:minorTickMark val="none"/>
        <c:tickLblPos val="nextTo"/>
        <c:crossAx val="87645184"/>
        <c:crosses val="autoZero"/>
        <c:crossBetween val="midCat"/>
      </c:valAx>
      <c:valAx>
        <c:axId val="87645184"/>
        <c:scaling>
          <c:orientation val="minMax"/>
        </c:scaling>
        <c:delete val="0"/>
        <c:axPos val="l"/>
        <c:majorGridlines/>
        <c:title>
          <c:tx>
            <c:rich>
              <a:bodyPr rot="-5400000" vert="horz"/>
              <a:lstStyle/>
              <a:p>
                <a:pPr>
                  <a:defRPr/>
                </a:pPr>
                <a:r>
                  <a:rPr lang="en-US"/>
                  <a:t>HP</a:t>
                </a:r>
              </a:p>
            </c:rich>
          </c:tx>
          <c:overlay val="0"/>
        </c:title>
        <c:numFmt formatCode="General" sourceLinked="1"/>
        <c:majorTickMark val="out"/>
        <c:minorTickMark val="none"/>
        <c:tickLblPos val="nextTo"/>
        <c:crossAx val="87643264"/>
        <c:crosses val="autoZero"/>
        <c:crossBetween val="midCat"/>
      </c:valAx>
      <c:spPr>
        <a:noFill/>
        <a:ln w="25400">
          <a:no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Speed vs HP:</a:t>
            </a:r>
            <a:r>
              <a:rPr lang="en-US" baseline="0"/>
              <a:t> </a:t>
            </a:r>
            <a:r>
              <a:rPr lang="en-US"/>
              <a:t>40-50'</a:t>
            </a:r>
          </a:p>
        </c:rich>
      </c:tx>
      <c:overlay val="0"/>
    </c:title>
    <c:autoTitleDeleted val="0"/>
    <c:plotArea>
      <c:layout/>
      <c:scatterChart>
        <c:scatterStyle val="lineMarker"/>
        <c:varyColors val="0"/>
        <c:ser>
          <c:idx val="0"/>
          <c:order val="0"/>
          <c:tx>
            <c:v>40-50</c:v>
          </c:tx>
          <c:spPr>
            <a:ln w="28575">
              <a:noFill/>
            </a:ln>
          </c:spPr>
          <c:trendline>
            <c:trendlineType val="exp"/>
            <c:dispRSqr val="0"/>
            <c:dispEq val="0"/>
          </c:trendline>
          <c:trendline>
            <c:trendlineType val="exp"/>
            <c:dispRSqr val="0"/>
            <c:dispEq val="0"/>
          </c:trendline>
          <c:xVal>
            <c:numRef>
              <c:f>'Speed Data'!$G$3:$G$10000</c:f>
              <c:numCache>
                <c:formatCode>General</c:formatCode>
                <c:ptCount val="9998"/>
                <c:pt idx="0">
                  <c:v>3.6</c:v>
                </c:pt>
                <c:pt idx="1">
                  <c:v>4.0999999999999996</c:v>
                </c:pt>
                <c:pt idx="2">
                  <c:v>4.8</c:v>
                </c:pt>
                <c:pt idx="3">
                  <c:v>5.2</c:v>
                </c:pt>
                <c:pt idx="4">
                  <c:v>5.7</c:v>
                </c:pt>
                <c:pt idx="5">
                  <c:v>6.2</c:v>
                </c:pt>
                <c:pt idx="6">
                  <c:v>6.8</c:v>
                </c:pt>
                <c:pt idx="7">
                  <c:v>7.2</c:v>
                </c:pt>
                <c:pt idx="8">
                  <c:v>7.6</c:v>
                </c:pt>
                <c:pt idx="9">
                  <c:v>7.9</c:v>
                </c:pt>
                <c:pt idx="10">
                  <c:v>8.1</c:v>
                </c:pt>
                <c:pt idx="11">
                  <c:v>9</c:v>
                </c:pt>
                <c:pt idx="12">
                  <c:v>8.6999999999999993</c:v>
                </c:pt>
                <c:pt idx="13">
                  <c:v>8.1999999999999993</c:v>
                </c:pt>
                <c:pt idx="14">
                  <c:v>7.8</c:v>
                </c:pt>
                <c:pt idx="15">
                  <c:v>7.4</c:v>
                </c:pt>
                <c:pt idx="16">
                  <c:v>6.8</c:v>
                </c:pt>
                <c:pt idx="17">
                  <c:v>6.6</c:v>
                </c:pt>
                <c:pt idx="18">
                  <c:v>6.2</c:v>
                </c:pt>
                <c:pt idx="19">
                  <c:v>5.6</c:v>
                </c:pt>
                <c:pt idx="20">
                  <c:v>5.0999999999999996</c:v>
                </c:pt>
                <c:pt idx="21">
                  <c:v>4.5</c:v>
                </c:pt>
                <c:pt idx="22">
                  <c:v>4.5</c:v>
                </c:pt>
                <c:pt idx="23">
                  <c:v>5.0999999999999996</c:v>
                </c:pt>
                <c:pt idx="24">
                  <c:v>5.7</c:v>
                </c:pt>
                <c:pt idx="25">
                  <c:v>6.2</c:v>
                </c:pt>
                <c:pt idx="26">
                  <c:v>6.7</c:v>
                </c:pt>
                <c:pt idx="27">
                  <c:v>7.3</c:v>
                </c:pt>
                <c:pt idx="28">
                  <c:v>7.7</c:v>
                </c:pt>
                <c:pt idx="29">
                  <c:v>8.1</c:v>
                </c:pt>
                <c:pt idx="30">
                  <c:v>8.5</c:v>
                </c:pt>
                <c:pt idx="31">
                  <c:v>8.8000000000000007</c:v>
                </c:pt>
                <c:pt idx="32">
                  <c:v>9.1</c:v>
                </c:pt>
                <c:pt idx="33">
                  <c:v>8</c:v>
                </c:pt>
                <c:pt idx="34">
                  <c:v>7.8</c:v>
                </c:pt>
                <c:pt idx="35">
                  <c:v>7.4</c:v>
                </c:pt>
                <c:pt idx="36">
                  <c:v>7</c:v>
                </c:pt>
                <c:pt idx="37">
                  <c:v>6.6</c:v>
                </c:pt>
                <c:pt idx="38">
                  <c:v>6.3</c:v>
                </c:pt>
                <c:pt idx="39">
                  <c:v>5.7</c:v>
                </c:pt>
                <c:pt idx="40">
                  <c:v>5.4</c:v>
                </c:pt>
                <c:pt idx="41">
                  <c:v>4.7</c:v>
                </c:pt>
                <c:pt idx="42">
                  <c:v>4.2</c:v>
                </c:pt>
                <c:pt idx="43">
                  <c:v>3.6</c:v>
                </c:pt>
                <c:pt idx="44">
                  <c:v>2.8</c:v>
                </c:pt>
                <c:pt idx="45">
                  <c:v>3.4</c:v>
                </c:pt>
                <c:pt idx="46">
                  <c:v>4.0999999999999996</c:v>
                </c:pt>
                <c:pt idx="47">
                  <c:v>4.5</c:v>
                </c:pt>
                <c:pt idx="48">
                  <c:v>5.3</c:v>
                </c:pt>
                <c:pt idx="49">
                  <c:v>6</c:v>
                </c:pt>
                <c:pt idx="50">
                  <c:v>6.5</c:v>
                </c:pt>
                <c:pt idx="51">
                  <c:v>7.3</c:v>
                </c:pt>
                <c:pt idx="52">
                  <c:v>7.9</c:v>
                </c:pt>
                <c:pt idx="53">
                  <c:v>8.4</c:v>
                </c:pt>
                <c:pt idx="54">
                  <c:v>8.6</c:v>
                </c:pt>
                <c:pt idx="55">
                  <c:v>9</c:v>
                </c:pt>
                <c:pt idx="56">
                  <c:v>8.8000000000000007</c:v>
                </c:pt>
                <c:pt idx="57">
                  <c:v>9</c:v>
                </c:pt>
                <c:pt idx="58">
                  <c:v>9</c:v>
                </c:pt>
                <c:pt idx="59">
                  <c:v>8.3000000000000007</c:v>
                </c:pt>
                <c:pt idx="60">
                  <c:v>8.1999999999999993</c:v>
                </c:pt>
                <c:pt idx="61">
                  <c:v>8.1</c:v>
                </c:pt>
                <c:pt idx="62">
                  <c:v>7.9</c:v>
                </c:pt>
                <c:pt idx="63">
                  <c:v>7.7</c:v>
                </c:pt>
                <c:pt idx="64">
                  <c:v>7.7</c:v>
                </c:pt>
                <c:pt idx="65">
                  <c:v>7.6</c:v>
                </c:pt>
                <c:pt idx="66">
                  <c:v>7.2</c:v>
                </c:pt>
                <c:pt idx="67">
                  <c:v>5.5</c:v>
                </c:pt>
                <c:pt idx="68">
                  <c:v>4.8</c:v>
                </c:pt>
                <c:pt idx="69">
                  <c:v>4.0999999999999996</c:v>
                </c:pt>
                <c:pt idx="70">
                  <c:v>3.9</c:v>
                </c:pt>
                <c:pt idx="71">
                  <c:v>5.7</c:v>
                </c:pt>
                <c:pt idx="72">
                  <c:v>5.2</c:v>
                </c:pt>
                <c:pt idx="73">
                  <c:v>5.0999999999999996</c:v>
                </c:pt>
                <c:pt idx="74">
                  <c:v>5.9</c:v>
                </c:pt>
                <c:pt idx="75">
                  <c:v>3.4</c:v>
                </c:pt>
                <c:pt idx="76">
                  <c:v>3.9</c:v>
                </c:pt>
                <c:pt idx="77">
                  <c:v>4.4000000000000004</c:v>
                </c:pt>
                <c:pt idx="78">
                  <c:v>5.0999999999999996</c:v>
                </c:pt>
                <c:pt idx="79">
                  <c:v>5.3</c:v>
                </c:pt>
                <c:pt idx="80">
                  <c:v>8.8000000000000007</c:v>
                </c:pt>
                <c:pt idx="81">
                  <c:v>7.1</c:v>
                </c:pt>
                <c:pt idx="82">
                  <c:v>6.6</c:v>
                </c:pt>
                <c:pt idx="83">
                  <c:v>6.3</c:v>
                </c:pt>
                <c:pt idx="84">
                  <c:v>6.1</c:v>
                </c:pt>
                <c:pt idx="85">
                  <c:v>5.8</c:v>
                </c:pt>
                <c:pt idx="86">
                  <c:v>5.4</c:v>
                </c:pt>
                <c:pt idx="87">
                  <c:v>4.7</c:v>
                </c:pt>
                <c:pt idx="88">
                  <c:v>3.9</c:v>
                </c:pt>
                <c:pt idx="89">
                  <c:v>3.3</c:v>
                </c:pt>
                <c:pt idx="90">
                  <c:v>3.1</c:v>
                </c:pt>
                <c:pt idx="91">
                  <c:v>2.2000000000000002</c:v>
                </c:pt>
                <c:pt idx="92">
                  <c:v>6.5</c:v>
                </c:pt>
                <c:pt idx="93">
                  <c:v>4</c:v>
                </c:pt>
                <c:pt idx="94">
                  <c:v>4.6500000000000004</c:v>
                </c:pt>
                <c:pt idx="95">
                  <c:v>5.0999999999999996</c:v>
                </c:pt>
                <c:pt idx="96">
                  <c:v>5.9</c:v>
                </c:pt>
                <c:pt idx="97">
                  <c:v>6.5</c:v>
                </c:pt>
                <c:pt idx="98">
                  <c:v>5.8</c:v>
                </c:pt>
                <c:pt idx="99">
                  <c:v>6.1</c:v>
                </c:pt>
                <c:pt idx="100">
                  <c:v>6.3</c:v>
                </c:pt>
                <c:pt idx="101">
                  <c:v>6.6</c:v>
                </c:pt>
                <c:pt idx="102">
                  <c:v>6.8</c:v>
                </c:pt>
                <c:pt idx="103">
                  <c:v>7.1</c:v>
                </c:pt>
                <c:pt idx="104">
                  <c:v>7.5</c:v>
                </c:pt>
                <c:pt idx="105">
                  <c:v>7.6</c:v>
                </c:pt>
                <c:pt idx="106">
                  <c:v>4.8</c:v>
                </c:pt>
                <c:pt idx="107">
                  <c:v>7.7</c:v>
                </c:pt>
                <c:pt idx="108">
                  <c:v>7.9</c:v>
                </c:pt>
                <c:pt idx="109">
                  <c:v>8.1999999999999993</c:v>
                </c:pt>
                <c:pt idx="110">
                  <c:v>8.4</c:v>
                </c:pt>
                <c:pt idx="111">
                  <c:v>8.6999999999999993</c:v>
                </c:pt>
                <c:pt idx="112">
                  <c:v>8.9</c:v>
                </c:pt>
                <c:pt idx="113">
                  <c:v>9.1999999999999993</c:v>
                </c:pt>
              </c:numCache>
            </c:numRef>
          </c:xVal>
          <c:yVal>
            <c:numRef>
              <c:f>'Speed Data'!$H$3:$H$10000</c:f>
              <c:numCache>
                <c:formatCode>General</c:formatCode>
                <c:ptCount val="9998"/>
                <c:pt idx="0">
                  <c:v>7.7</c:v>
                </c:pt>
                <c:pt idx="1">
                  <c:v>11.7</c:v>
                </c:pt>
                <c:pt idx="2">
                  <c:v>17.5</c:v>
                </c:pt>
                <c:pt idx="3">
                  <c:v>24.3</c:v>
                </c:pt>
                <c:pt idx="4">
                  <c:v>32.700000000000003</c:v>
                </c:pt>
                <c:pt idx="5">
                  <c:v>44.6</c:v>
                </c:pt>
                <c:pt idx="6">
                  <c:v>59.7</c:v>
                </c:pt>
                <c:pt idx="7">
                  <c:v>73.099999999999994</c:v>
                </c:pt>
                <c:pt idx="8">
                  <c:v>89.5</c:v>
                </c:pt>
                <c:pt idx="9">
                  <c:v>103.4</c:v>
                </c:pt>
                <c:pt idx="10">
                  <c:v>110.6</c:v>
                </c:pt>
                <c:pt idx="11">
                  <c:v>110.4</c:v>
                </c:pt>
                <c:pt idx="12">
                  <c:v>103</c:v>
                </c:pt>
                <c:pt idx="13">
                  <c:v>87.6</c:v>
                </c:pt>
                <c:pt idx="14">
                  <c:v>71.8</c:v>
                </c:pt>
                <c:pt idx="15">
                  <c:v>57</c:v>
                </c:pt>
                <c:pt idx="16">
                  <c:v>43</c:v>
                </c:pt>
                <c:pt idx="17">
                  <c:v>33</c:v>
                </c:pt>
                <c:pt idx="18">
                  <c:v>24.4</c:v>
                </c:pt>
                <c:pt idx="19">
                  <c:v>17.2</c:v>
                </c:pt>
                <c:pt idx="20">
                  <c:v>12</c:v>
                </c:pt>
                <c:pt idx="21">
                  <c:v>8</c:v>
                </c:pt>
                <c:pt idx="22">
                  <c:v>8</c:v>
                </c:pt>
                <c:pt idx="23">
                  <c:v>12.4</c:v>
                </c:pt>
                <c:pt idx="24">
                  <c:v>17.5</c:v>
                </c:pt>
                <c:pt idx="25">
                  <c:v>24</c:v>
                </c:pt>
                <c:pt idx="26">
                  <c:v>30.2</c:v>
                </c:pt>
                <c:pt idx="27">
                  <c:v>43.6</c:v>
                </c:pt>
                <c:pt idx="28">
                  <c:v>57.5</c:v>
                </c:pt>
                <c:pt idx="29">
                  <c:v>72.8</c:v>
                </c:pt>
                <c:pt idx="30">
                  <c:v>90</c:v>
                </c:pt>
                <c:pt idx="31">
                  <c:v>102.2</c:v>
                </c:pt>
                <c:pt idx="32">
                  <c:v>110</c:v>
                </c:pt>
                <c:pt idx="33">
                  <c:v>110</c:v>
                </c:pt>
                <c:pt idx="34">
                  <c:v>103</c:v>
                </c:pt>
                <c:pt idx="35">
                  <c:v>91</c:v>
                </c:pt>
                <c:pt idx="36">
                  <c:v>73</c:v>
                </c:pt>
                <c:pt idx="37">
                  <c:v>57</c:v>
                </c:pt>
                <c:pt idx="38">
                  <c:v>44.8</c:v>
                </c:pt>
                <c:pt idx="39">
                  <c:v>32.299999999999997</c:v>
                </c:pt>
                <c:pt idx="40">
                  <c:v>25</c:v>
                </c:pt>
                <c:pt idx="41">
                  <c:v>16.8</c:v>
                </c:pt>
                <c:pt idx="42">
                  <c:v>12.5</c:v>
                </c:pt>
                <c:pt idx="43">
                  <c:v>8</c:v>
                </c:pt>
                <c:pt idx="44">
                  <c:v>2.6</c:v>
                </c:pt>
                <c:pt idx="45">
                  <c:v>4.4000000000000004</c:v>
                </c:pt>
                <c:pt idx="46">
                  <c:v>8.9</c:v>
                </c:pt>
                <c:pt idx="47">
                  <c:v>11</c:v>
                </c:pt>
                <c:pt idx="48">
                  <c:v>17.3</c:v>
                </c:pt>
                <c:pt idx="49">
                  <c:v>28</c:v>
                </c:pt>
                <c:pt idx="50">
                  <c:v>34.5</c:v>
                </c:pt>
                <c:pt idx="51">
                  <c:v>43.8</c:v>
                </c:pt>
                <c:pt idx="52">
                  <c:v>57</c:v>
                </c:pt>
                <c:pt idx="53">
                  <c:v>71.599999999999994</c:v>
                </c:pt>
                <c:pt idx="54">
                  <c:v>88.9</c:v>
                </c:pt>
                <c:pt idx="55">
                  <c:v>108</c:v>
                </c:pt>
                <c:pt idx="56">
                  <c:v>128</c:v>
                </c:pt>
                <c:pt idx="57">
                  <c:v>123.8</c:v>
                </c:pt>
                <c:pt idx="58">
                  <c:v>109</c:v>
                </c:pt>
                <c:pt idx="59">
                  <c:v>91.5</c:v>
                </c:pt>
                <c:pt idx="60">
                  <c:v>79.5</c:v>
                </c:pt>
                <c:pt idx="61">
                  <c:v>64</c:v>
                </c:pt>
                <c:pt idx="62">
                  <c:v>50</c:v>
                </c:pt>
                <c:pt idx="63">
                  <c:v>37.9</c:v>
                </c:pt>
                <c:pt idx="64">
                  <c:v>29.7</c:v>
                </c:pt>
                <c:pt idx="65">
                  <c:v>22.5</c:v>
                </c:pt>
                <c:pt idx="66">
                  <c:v>16</c:v>
                </c:pt>
                <c:pt idx="67">
                  <c:v>10.3</c:v>
                </c:pt>
                <c:pt idx="68">
                  <c:v>6.6</c:v>
                </c:pt>
                <c:pt idx="69">
                  <c:v>3.5</c:v>
                </c:pt>
                <c:pt idx="70">
                  <c:v>2.5</c:v>
                </c:pt>
                <c:pt idx="71">
                  <c:v>7.3</c:v>
                </c:pt>
                <c:pt idx="72">
                  <c:v>5</c:v>
                </c:pt>
                <c:pt idx="73">
                  <c:v>4.2</c:v>
                </c:pt>
                <c:pt idx="74">
                  <c:v>4.5</c:v>
                </c:pt>
                <c:pt idx="75">
                  <c:v>4.5</c:v>
                </c:pt>
                <c:pt idx="76">
                  <c:v>4.5999999999999996</c:v>
                </c:pt>
                <c:pt idx="77">
                  <c:v>4.6500000000000004</c:v>
                </c:pt>
                <c:pt idx="78">
                  <c:v>7.5</c:v>
                </c:pt>
                <c:pt idx="79">
                  <c:v>7.55</c:v>
                </c:pt>
                <c:pt idx="80">
                  <c:v>100</c:v>
                </c:pt>
                <c:pt idx="81">
                  <c:v>72</c:v>
                </c:pt>
                <c:pt idx="82">
                  <c:v>60.5</c:v>
                </c:pt>
                <c:pt idx="83">
                  <c:v>47.8</c:v>
                </c:pt>
                <c:pt idx="84">
                  <c:v>39.299999999999997</c:v>
                </c:pt>
                <c:pt idx="85">
                  <c:v>30.5</c:v>
                </c:pt>
                <c:pt idx="86">
                  <c:v>25.3</c:v>
                </c:pt>
                <c:pt idx="87">
                  <c:v>18.899999999999999</c:v>
                </c:pt>
                <c:pt idx="88">
                  <c:v>14.7</c:v>
                </c:pt>
                <c:pt idx="89">
                  <c:v>11.2</c:v>
                </c:pt>
                <c:pt idx="90">
                  <c:v>8</c:v>
                </c:pt>
                <c:pt idx="91">
                  <c:v>4.9000000000000004</c:v>
                </c:pt>
                <c:pt idx="92">
                  <c:v>60.4</c:v>
                </c:pt>
                <c:pt idx="93">
                  <c:v>5.5</c:v>
                </c:pt>
                <c:pt idx="94">
                  <c:v>8</c:v>
                </c:pt>
                <c:pt idx="95">
                  <c:v>11.3</c:v>
                </c:pt>
                <c:pt idx="96">
                  <c:v>14.3</c:v>
                </c:pt>
                <c:pt idx="97">
                  <c:v>19.399999999999999</c:v>
                </c:pt>
                <c:pt idx="98">
                  <c:v>26</c:v>
                </c:pt>
                <c:pt idx="99">
                  <c:v>33.5</c:v>
                </c:pt>
                <c:pt idx="100">
                  <c:v>39.799999999999997</c:v>
                </c:pt>
                <c:pt idx="101">
                  <c:v>48</c:v>
                </c:pt>
                <c:pt idx="102">
                  <c:v>62</c:v>
                </c:pt>
                <c:pt idx="103">
                  <c:v>74.5</c:v>
                </c:pt>
                <c:pt idx="104">
                  <c:v>88</c:v>
                </c:pt>
                <c:pt idx="105">
                  <c:v>105</c:v>
                </c:pt>
                <c:pt idx="106">
                  <c:v>23.9</c:v>
                </c:pt>
                <c:pt idx="107">
                  <c:v>32.5</c:v>
                </c:pt>
                <c:pt idx="108">
                  <c:v>38.4</c:v>
                </c:pt>
                <c:pt idx="109">
                  <c:v>46.4</c:v>
                </c:pt>
                <c:pt idx="110">
                  <c:v>59.2</c:v>
                </c:pt>
                <c:pt idx="111">
                  <c:v>74.3</c:v>
                </c:pt>
                <c:pt idx="112">
                  <c:v>90</c:v>
                </c:pt>
                <c:pt idx="113">
                  <c:v>104.5</c:v>
                </c:pt>
              </c:numCache>
            </c:numRef>
          </c:yVal>
          <c:smooth val="0"/>
          <c:extLst>
            <c:ext xmlns:c16="http://schemas.microsoft.com/office/drawing/2014/chart" uri="{C3380CC4-5D6E-409C-BE32-E72D297353CC}">
              <c16:uniqueId val="{00000000-5538-411A-BD15-E8A8FF325CD7}"/>
            </c:ext>
          </c:extLst>
        </c:ser>
        <c:dLbls>
          <c:showLegendKey val="0"/>
          <c:showVal val="0"/>
          <c:showCatName val="0"/>
          <c:showSerName val="0"/>
          <c:showPercent val="0"/>
          <c:showBubbleSize val="0"/>
        </c:dLbls>
        <c:axId val="100406400"/>
        <c:axId val="100408320"/>
      </c:scatterChart>
      <c:valAx>
        <c:axId val="100406400"/>
        <c:scaling>
          <c:orientation val="minMax"/>
        </c:scaling>
        <c:delete val="0"/>
        <c:axPos val="b"/>
        <c:title>
          <c:tx>
            <c:rich>
              <a:bodyPr/>
              <a:lstStyle/>
              <a:p>
                <a:pPr>
                  <a:defRPr/>
                </a:pPr>
                <a:r>
                  <a:rPr lang="en-US"/>
                  <a:t>Knots</a:t>
                </a:r>
              </a:p>
            </c:rich>
          </c:tx>
          <c:overlay val="0"/>
        </c:title>
        <c:numFmt formatCode="General" sourceLinked="1"/>
        <c:majorTickMark val="out"/>
        <c:minorTickMark val="none"/>
        <c:tickLblPos val="nextTo"/>
        <c:crossAx val="100408320"/>
        <c:crosses val="autoZero"/>
        <c:crossBetween val="midCat"/>
      </c:valAx>
      <c:valAx>
        <c:axId val="100408320"/>
        <c:scaling>
          <c:orientation val="minMax"/>
        </c:scaling>
        <c:delete val="0"/>
        <c:axPos val="l"/>
        <c:majorGridlines/>
        <c:title>
          <c:tx>
            <c:rich>
              <a:bodyPr rot="-5400000" vert="horz"/>
              <a:lstStyle/>
              <a:p>
                <a:pPr>
                  <a:defRPr/>
                </a:pPr>
                <a:r>
                  <a:rPr lang="en-US"/>
                  <a:t>HP</a:t>
                </a:r>
              </a:p>
            </c:rich>
          </c:tx>
          <c:overlay val="0"/>
        </c:title>
        <c:numFmt formatCode="General" sourceLinked="1"/>
        <c:majorTickMark val="out"/>
        <c:minorTickMark val="none"/>
        <c:tickLblPos val="nextTo"/>
        <c:crossAx val="100406400"/>
        <c:crosses val="autoZero"/>
        <c:crossBetween val="midCat"/>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Speed</a:t>
            </a:r>
            <a:r>
              <a:rPr lang="en-US" baseline="0"/>
              <a:t> vs HP: </a:t>
            </a:r>
            <a:r>
              <a:rPr lang="en-US"/>
              <a:t>Over 60'</a:t>
            </a:r>
          </a:p>
        </c:rich>
      </c:tx>
      <c:overlay val="0"/>
    </c:title>
    <c:autoTitleDeleted val="0"/>
    <c:plotArea>
      <c:layout/>
      <c:scatterChart>
        <c:scatterStyle val="lineMarker"/>
        <c:varyColors val="0"/>
        <c:ser>
          <c:idx val="0"/>
          <c:order val="0"/>
          <c:tx>
            <c:v>60</c:v>
          </c:tx>
          <c:spPr>
            <a:ln w="28575">
              <a:noFill/>
            </a:ln>
          </c:spPr>
          <c:trendline>
            <c:trendlineType val="exp"/>
            <c:dispRSqr val="0"/>
            <c:dispEq val="0"/>
          </c:trendline>
          <c:trendline>
            <c:trendlineType val="exp"/>
            <c:dispRSqr val="0"/>
            <c:dispEq val="0"/>
          </c:trendline>
          <c:trendline>
            <c:trendlineType val="exp"/>
            <c:dispRSqr val="0"/>
            <c:dispEq val="0"/>
          </c:trendline>
          <c:xVal>
            <c:numRef>
              <c:f>'Speed Data'!$S$3:$S$10000</c:f>
              <c:numCache>
                <c:formatCode>General</c:formatCode>
                <c:ptCount val="9998"/>
                <c:pt idx="0">
                  <c:v>3.3</c:v>
                </c:pt>
                <c:pt idx="1">
                  <c:v>4.0999999999999996</c:v>
                </c:pt>
                <c:pt idx="2">
                  <c:v>4.7</c:v>
                </c:pt>
                <c:pt idx="3">
                  <c:v>5.4</c:v>
                </c:pt>
                <c:pt idx="4">
                  <c:v>6</c:v>
                </c:pt>
                <c:pt idx="5">
                  <c:v>6.6</c:v>
                </c:pt>
                <c:pt idx="6">
                  <c:v>7.1</c:v>
                </c:pt>
                <c:pt idx="7">
                  <c:v>7.6</c:v>
                </c:pt>
                <c:pt idx="8">
                  <c:v>8.1999999999999993</c:v>
                </c:pt>
                <c:pt idx="9">
                  <c:v>8.9</c:v>
                </c:pt>
                <c:pt idx="10">
                  <c:v>9.3000000000000007</c:v>
                </c:pt>
                <c:pt idx="11">
                  <c:v>9.5</c:v>
                </c:pt>
                <c:pt idx="12">
                  <c:v>9.6999999999999993</c:v>
                </c:pt>
                <c:pt idx="13">
                  <c:v>9.6</c:v>
                </c:pt>
                <c:pt idx="14">
                  <c:v>9.3000000000000007</c:v>
                </c:pt>
                <c:pt idx="15">
                  <c:v>9</c:v>
                </c:pt>
                <c:pt idx="16">
                  <c:v>8.6</c:v>
                </c:pt>
                <c:pt idx="17">
                  <c:v>8.1</c:v>
                </c:pt>
                <c:pt idx="18">
                  <c:v>7.6</c:v>
                </c:pt>
                <c:pt idx="19">
                  <c:v>7.2</c:v>
                </c:pt>
                <c:pt idx="20">
                  <c:v>6.7</c:v>
                </c:pt>
                <c:pt idx="21">
                  <c:v>6.2</c:v>
                </c:pt>
                <c:pt idx="22">
                  <c:v>5.4</c:v>
                </c:pt>
                <c:pt idx="23">
                  <c:v>4.8</c:v>
                </c:pt>
                <c:pt idx="24">
                  <c:v>4</c:v>
                </c:pt>
                <c:pt idx="25">
                  <c:v>3.5</c:v>
                </c:pt>
                <c:pt idx="26">
                  <c:v>6.1</c:v>
                </c:pt>
                <c:pt idx="27" formatCode="0.0">
                  <c:v>3.4</c:v>
                </c:pt>
                <c:pt idx="28" formatCode="0.0">
                  <c:v>4.0999999999999996</c:v>
                </c:pt>
                <c:pt idx="29" formatCode="0.0">
                  <c:v>4.7</c:v>
                </c:pt>
                <c:pt idx="30" formatCode="0.0">
                  <c:v>5.4</c:v>
                </c:pt>
                <c:pt idx="31" formatCode="0.0">
                  <c:v>6</c:v>
                </c:pt>
                <c:pt idx="32" formatCode="0.0">
                  <c:v>6.9</c:v>
                </c:pt>
                <c:pt idx="33" formatCode="0.0">
                  <c:v>7.3</c:v>
                </c:pt>
                <c:pt idx="34" formatCode="0.0">
                  <c:v>7.7</c:v>
                </c:pt>
                <c:pt idx="35" formatCode="0.0">
                  <c:v>6.6</c:v>
                </c:pt>
                <c:pt idx="36" formatCode="0.0">
                  <c:v>3.6</c:v>
                </c:pt>
                <c:pt idx="37" formatCode="0.0">
                  <c:v>4.3</c:v>
                </c:pt>
                <c:pt idx="38" formatCode="0.0">
                  <c:v>5</c:v>
                </c:pt>
                <c:pt idx="39" formatCode="0.0">
                  <c:v>5.7</c:v>
                </c:pt>
                <c:pt idx="40" formatCode="0.0">
                  <c:v>7.1</c:v>
                </c:pt>
                <c:pt idx="41" formatCode="0.0">
                  <c:v>6.5</c:v>
                </c:pt>
                <c:pt idx="42" formatCode="0.0">
                  <c:v>7.2</c:v>
                </c:pt>
                <c:pt idx="43" formatCode="0.0">
                  <c:v>7.6</c:v>
                </c:pt>
                <c:pt idx="44" formatCode="0.0">
                  <c:v>3.2</c:v>
                </c:pt>
                <c:pt idx="45" formatCode="0.0">
                  <c:v>4</c:v>
                </c:pt>
                <c:pt idx="46" formatCode="0.0">
                  <c:v>5.0999999999999996</c:v>
                </c:pt>
                <c:pt idx="47" formatCode="0.0">
                  <c:v>5</c:v>
                </c:pt>
                <c:pt idx="48" formatCode="0.0">
                  <c:v>5.2</c:v>
                </c:pt>
                <c:pt idx="49" formatCode="0.0">
                  <c:v>5.5</c:v>
                </c:pt>
                <c:pt idx="50" formatCode="0.0">
                  <c:v>6</c:v>
                </c:pt>
                <c:pt idx="51" formatCode="0.0">
                  <c:v>6.7</c:v>
                </c:pt>
                <c:pt idx="52" formatCode="0.0">
                  <c:v>6.7</c:v>
                </c:pt>
              </c:numCache>
            </c:numRef>
          </c:xVal>
          <c:yVal>
            <c:numRef>
              <c:f>'Speed Data'!$T$3:$T$10000</c:f>
              <c:numCache>
                <c:formatCode>General</c:formatCode>
                <c:ptCount val="9998"/>
                <c:pt idx="0">
                  <c:v>30</c:v>
                </c:pt>
                <c:pt idx="1">
                  <c:v>50</c:v>
                </c:pt>
                <c:pt idx="2">
                  <c:v>75</c:v>
                </c:pt>
                <c:pt idx="3">
                  <c:v>100</c:v>
                </c:pt>
                <c:pt idx="4">
                  <c:v>150</c:v>
                </c:pt>
                <c:pt idx="5">
                  <c:v>194</c:v>
                </c:pt>
                <c:pt idx="6">
                  <c:v>255</c:v>
                </c:pt>
                <c:pt idx="7">
                  <c:v>333</c:v>
                </c:pt>
                <c:pt idx="8">
                  <c:v>392</c:v>
                </c:pt>
                <c:pt idx="9">
                  <c:v>521</c:v>
                </c:pt>
                <c:pt idx="10">
                  <c:v>632</c:v>
                </c:pt>
                <c:pt idx="11">
                  <c:v>761</c:v>
                </c:pt>
                <c:pt idx="12">
                  <c:v>896</c:v>
                </c:pt>
                <c:pt idx="13">
                  <c:v>895</c:v>
                </c:pt>
                <c:pt idx="14">
                  <c:v>755</c:v>
                </c:pt>
                <c:pt idx="15">
                  <c:v>635</c:v>
                </c:pt>
                <c:pt idx="16">
                  <c:v>496</c:v>
                </c:pt>
                <c:pt idx="17">
                  <c:v>400</c:v>
                </c:pt>
                <c:pt idx="18">
                  <c:v>315</c:v>
                </c:pt>
                <c:pt idx="19">
                  <c:v>244</c:v>
                </c:pt>
                <c:pt idx="20">
                  <c:v>183</c:v>
                </c:pt>
                <c:pt idx="21">
                  <c:v>145</c:v>
                </c:pt>
                <c:pt idx="22">
                  <c:v>93</c:v>
                </c:pt>
                <c:pt idx="23">
                  <c:v>67</c:v>
                </c:pt>
                <c:pt idx="24">
                  <c:v>43</c:v>
                </c:pt>
                <c:pt idx="25">
                  <c:v>27</c:v>
                </c:pt>
                <c:pt idx="26">
                  <c:v>148</c:v>
                </c:pt>
                <c:pt idx="27">
                  <c:v>16</c:v>
                </c:pt>
                <c:pt idx="28">
                  <c:v>28.4</c:v>
                </c:pt>
                <c:pt idx="29">
                  <c:v>44</c:v>
                </c:pt>
                <c:pt idx="30">
                  <c:v>59</c:v>
                </c:pt>
                <c:pt idx="31">
                  <c:v>84</c:v>
                </c:pt>
                <c:pt idx="32">
                  <c:v>146</c:v>
                </c:pt>
                <c:pt idx="33">
                  <c:v>182</c:v>
                </c:pt>
                <c:pt idx="34">
                  <c:v>240</c:v>
                </c:pt>
                <c:pt idx="35">
                  <c:v>80</c:v>
                </c:pt>
                <c:pt idx="36">
                  <c:v>15.2</c:v>
                </c:pt>
                <c:pt idx="37">
                  <c:v>26.4</c:v>
                </c:pt>
                <c:pt idx="38">
                  <c:v>45</c:v>
                </c:pt>
                <c:pt idx="39">
                  <c:v>62</c:v>
                </c:pt>
                <c:pt idx="40">
                  <c:v>110</c:v>
                </c:pt>
                <c:pt idx="41">
                  <c:v>140</c:v>
                </c:pt>
                <c:pt idx="42">
                  <c:v>188</c:v>
                </c:pt>
                <c:pt idx="43">
                  <c:v>236</c:v>
                </c:pt>
                <c:pt idx="44">
                  <c:v>16</c:v>
                </c:pt>
                <c:pt idx="45">
                  <c:v>29</c:v>
                </c:pt>
                <c:pt idx="46">
                  <c:v>44</c:v>
                </c:pt>
                <c:pt idx="47">
                  <c:v>62</c:v>
                </c:pt>
                <c:pt idx="48">
                  <c:v>84</c:v>
                </c:pt>
                <c:pt idx="49">
                  <c:v>114</c:v>
                </c:pt>
                <c:pt idx="50">
                  <c:v>148</c:v>
                </c:pt>
                <c:pt idx="51">
                  <c:v>187</c:v>
                </c:pt>
                <c:pt idx="52">
                  <c:v>234</c:v>
                </c:pt>
              </c:numCache>
            </c:numRef>
          </c:yVal>
          <c:smooth val="0"/>
          <c:extLst>
            <c:ext xmlns:c16="http://schemas.microsoft.com/office/drawing/2014/chart" uri="{C3380CC4-5D6E-409C-BE32-E72D297353CC}">
              <c16:uniqueId val="{00000000-351E-4128-8905-7D704B8468A4}"/>
            </c:ext>
          </c:extLst>
        </c:ser>
        <c:dLbls>
          <c:showLegendKey val="0"/>
          <c:showVal val="0"/>
          <c:showCatName val="0"/>
          <c:showSerName val="0"/>
          <c:showPercent val="0"/>
          <c:showBubbleSize val="0"/>
        </c:dLbls>
        <c:axId val="100468608"/>
        <c:axId val="100478976"/>
      </c:scatterChart>
      <c:valAx>
        <c:axId val="100468608"/>
        <c:scaling>
          <c:orientation val="minMax"/>
        </c:scaling>
        <c:delete val="0"/>
        <c:axPos val="b"/>
        <c:title>
          <c:tx>
            <c:rich>
              <a:bodyPr/>
              <a:lstStyle/>
              <a:p>
                <a:pPr>
                  <a:defRPr/>
                </a:pPr>
                <a:r>
                  <a:rPr lang="en-US"/>
                  <a:t>Knots</a:t>
                </a:r>
              </a:p>
            </c:rich>
          </c:tx>
          <c:overlay val="0"/>
        </c:title>
        <c:numFmt formatCode="General" sourceLinked="1"/>
        <c:majorTickMark val="out"/>
        <c:minorTickMark val="none"/>
        <c:tickLblPos val="nextTo"/>
        <c:crossAx val="100478976"/>
        <c:crosses val="autoZero"/>
        <c:crossBetween val="midCat"/>
      </c:valAx>
      <c:valAx>
        <c:axId val="100478976"/>
        <c:scaling>
          <c:orientation val="minMax"/>
        </c:scaling>
        <c:delete val="0"/>
        <c:axPos val="l"/>
        <c:majorGridlines/>
        <c:title>
          <c:tx>
            <c:rich>
              <a:bodyPr rot="-5400000" vert="horz"/>
              <a:lstStyle/>
              <a:p>
                <a:pPr>
                  <a:defRPr/>
                </a:pPr>
                <a:r>
                  <a:rPr lang="en-US"/>
                  <a:t>HP</a:t>
                </a:r>
              </a:p>
            </c:rich>
          </c:tx>
          <c:overlay val="0"/>
        </c:title>
        <c:numFmt formatCode="General" sourceLinked="1"/>
        <c:majorTickMark val="out"/>
        <c:minorTickMark val="none"/>
        <c:tickLblPos val="nextTo"/>
        <c:crossAx val="100468608"/>
        <c:crosses val="autoZero"/>
        <c:crossBetween val="midCat"/>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a:pPr>
            <a:r>
              <a:rPr lang="en-US"/>
              <a:t>Speed vs Cost: 40-50'</a:t>
            </a:r>
          </a:p>
        </c:rich>
      </c:tx>
      <c:overlay val="0"/>
    </c:title>
    <c:autoTitleDeleted val="0"/>
    <c:plotArea>
      <c:layout/>
      <c:scatterChart>
        <c:scatterStyle val="lineMarker"/>
        <c:varyColors val="0"/>
        <c:ser>
          <c:idx val="0"/>
          <c:order val="0"/>
          <c:spPr>
            <a:ln w="47625">
              <a:noFill/>
            </a:ln>
          </c:spPr>
          <c:trendline>
            <c:trendlineType val="exp"/>
            <c:dispRSqr val="0"/>
            <c:dispEq val="0"/>
          </c:trendline>
          <c:trendline>
            <c:trendlineType val="exp"/>
            <c:dispRSqr val="0"/>
            <c:dispEq val="0"/>
          </c:trendline>
          <c:xVal>
            <c:numRef>
              <c:f>[1]Myriad!$E$2:$E$45</c:f>
              <c:numCache>
                <c:formatCode>General</c:formatCode>
                <c:ptCount val="44"/>
                <c:pt idx="0">
                  <c:v>3.6</c:v>
                </c:pt>
                <c:pt idx="1">
                  <c:v>4.0999999999999996</c:v>
                </c:pt>
                <c:pt idx="2">
                  <c:v>4.8</c:v>
                </c:pt>
                <c:pt idx="3">
                  <c:v>5.2</c:v>
                </c:pt>
                <c:pt idx="4">
                  <c:v>5.7</c:v>
                </c:pt>
                <c:pt idx="5">
                  <c:v>6.2</c:v>
                </c:pt>
                <c:pt idx="6">
                  <c:v>6.8</c:v>
                </c:pt>
                <c:pt idx="7">
                  <c:v>7.2</c:v>
                </c:pt>
                <c:pt idx="8">
                  <c:v>7.6</c:v>
                </c:pt>
                <c:pt idx="9">
                  <c:v>7.9</c:v>
                </c:pt>
                <c:pt idx="10">
                  <c:v>8.1</c:v>
                </c:pt>
                <c:pt idx="11">
                  <c:v>9</c:v>
                </c:pt>
                <c:pt idx="12">
                  <c:v>8.6999999999999993</c:v>
                </c:pt>
                <c:pt idx="13">
                  <c:v>8.1999999999999993</c:v>
                </c:pt>
                <c:pt idx="14">
                  <c:v>7.8</c:v>
                </c:pt>
                <c:pt idx="15">
                  <c:v>7.4</c:v>
                </c:pt>
                <c:pt idx="16">
                  <c:v>6.8</c:v>
                </c:pt>
                <c:pt idx="17">
                  <c:v>6.6</c:v>
                </c:pt>
                <c:pt idx="18">
                  <c:v>6.2</c:v>
                </c:pt>
                <c:pt idx="19">
                  <c:v>5.6</c:v>
                </c:pt>
                <c:pt idx="20">
                  <c:v>5.0999999999999996</c:v>
                </c:pt>
                <c:pt idx="21">
                  <c:v>4.5</c:v>
                </c:pt>
                <c:pt idx="22">
                  <c:v>4.5</c:v>
                </c:pt>
                <c:pt idx="23">
                  <c:v>5.0999999999999996</c:v>
                </c:pt>
                <c:pt idx="24">
                  <c:v>5.7</c:v>
                </c:pt>
                <c:pt idx="25">
                  <c:v>6.2</c:v>
                </c:pt>
                <c:pt idx="26">
                  <c:v>6.7</c:v>
                </c:pt>
                <c:pt idx="27">
                  <c:v>7.3</c:v>
                </c:pt>
                <c:pt idx="28">
                  <c:v>7.7</c:v>
                </c:pt>
                <c:pt idx="29">
                  <c:v>8.1</c:v>
                </c:pt>
                <c:pt idx="30">
                  <c:v>8.5</c:v>
                </c:pt>
                <c:pt idx="31">
                  <c:v>8.8000000000000007</c:v>
                </c:pt>
                <c:pt idx="32">
                  <c:v>9.1</c:v>
                </c:pt>
                <c:pt idx="33">
                  <c:v>8</c:v>
                </c:pt>
                <c:pt idx="34">
                  <c:v>7.8</c:v>
                </c:pt>
                <c:pt idx="35">
                  <c:v>7.4</c:v>
                </c:pt>
                <c:pt idx="36">
                  <c:v>7</c:v>
                </c:pt>
                <c:pt idx="37">
                  <c:v>6.6</c:v>
                </c:pt>
                <c:pt idx="38">
                  <c:v>6.3</c:v>
                </c:pt>
                <c:pt idx="39">
                  <c:v>5.7</c:v>
                </c:pt>
                <c:pt idx="40">
                  <c:v>5.4</c:v>
                </c:pt>
                <c:pt idx="41">
                  <c:v>4.7</c:v>
                </c:pt>
                <c:pt idx="42">
                  <c:v>4.2</c:v>
                </c:pt>
                <c:pt idx="43">
                  <c:v>3.6</c:v>
                </c:pt>
              </c:numCache>
            </c:numRef>
          </c:xVal>
          <c:yVal>
            <c:numRef>
              <c:f>[1]Myriad!$I$2:$I$45</c:f>
              <c:numCache>
                <c:formatCode>General</c:formatCode>
                <c:ptCount val="44"/>
                <c:pt idx="0">
                  <c:v>1.5625</c:v>
                </c:pt>
                <c:pt idx="1">
                  <c:v>1.7378048780487807</c:v>
                </c:pt>
                <c:pt idx="2">
                  <c:v>1.875</c:v>
                </c:pt>
                <c:pt idx="3">
                  <c:v>2.0192307692307692</c:v>
                </c:pt>
                <c:pt idx="4">
                  <c:v>2.236842105263158</c:v>
                </c:pt>
                <c:pt idx="5">
                  <c:v>2.4193548387096775</c:v>
                </c:pt>
                <c:pt idx="6">
                  <c:v>2.6470588235294117</c:v>
                </c:pt>
                <c:pt idx="7">
                  <c:v>2.9166666666666665</c:v>
                </c:pt>
                <c:pt idx="8">
                  <c:v>3.2565789473684212</c:v>
                </c:pt>
                <c:pt idx="9">
                  <c:v>3.75</c:v>
                </c:pt>
                <c:pt idx="10">
                  <c:v>4.3981481481481479</c:v>
                </c:pt>
                <c:pt idx="11">
                  <c:v>3.875</c:v>
                </c:pt>
                <c:pt idx="12">
                  <c:v>3.2758620689655173</c:v>
                </c:pt>
                <c:pt idx="13">
                  <c:v>2.9268292682926833</c:v>
                </c:pt>
                <c:pt idx="14">
                  <c:v>2.1153846153846154</c:v>
                </c:pt>
                <c:pt idx="15">
                  <c:v>2.3310810810810811</c:v>
                </c:pt>
                <c:pt idx="16">
                  <c:v>2.1507352941176472</c:v>
                </c:pt>
                <c:pt idx="17">
                  <c:v>1.875</c:v>
                </c:pt>
                <c:pt idx="18">
                  <c:v>1.6935483870967742</c:v>
                </c:pt>
                <c:pt idx="19">
                  <c:v>1.5401785714285716</c:v>
                </c:pt>
                <c:pt idx="20">
                  <c:v>1.3970588235294119</c:v>
                </c:pt>
                <c:pt idx="21">
                  <c:v>1.3333333333333333</c:v>
                </c:pt>
                <c:pt idx="22">
                  <c:v>1.3333333333333333</c:v>
                </c:pt>
                <c:pt idx="23">
                  <c:v>1.4705882352941178</c:v>
                </c:pt>
                <c:pt idx="24">
                  <c:v>1.5789473684210527</c:v>
                </c:pt>
                <c:pt idx="25">
                  <c:v>1.754032258064516</c:v>
                </c:pt>
                <c:pt idx="26">
                  <c:v>1.791044776119403</c:v>
                </c:pt>
                <c:pt idx="27">
                  <c:v>2.0547945205479454</c:v>
                </c:pt>
                <c:pt idx="28">
                  <c:v>2.3376623376623376</c:v>
                </c:pt>
                <c:pt idx="29">
                  <c:v>2.6388888888888888</c:v>
                </c:pt>
                <c:pt idx="30">
                  <c:v>2.9117647058823528</c:v>
                </c:pt>
                <c:pt idx="31">
                  <c:v>3.1960227272727271</c:v>
                </c:pt>
                <c:pt idx="32">
                  <c:v>3.75</c:v>
                </c:pt>
                <c:pt idx="33">
                  <c:v>4.3125</c:v>
                </c:pt>
                <c:pt idx="34">
                  <c:v>3.7019230769230771</c:v>
                </c:pt>
                <c:pt idx="35">
                  <c:v>3.243243243243243</c:v>
                </c:pt>
                <c:pt idx="36">
                  <c:v>2.9464285714285716</c:v>
                </c:pt>
                <c:pt idx="37">
                  <c:v>2.6136363636363638</c:v>
                </c:pt>
                <c:pt idx="38">
                  <c:v>2.3809523809523809</c:v>
                </c:pt>
                <c:pt idx="39">
                  <c:v>2.1710526315789473</c:v>
                </c:pt>
                <c:pt idx="40">
                  <c:v>2.0138888888888888</c:v>
                </c:pt>
                <c:pt idx="41">
                  <c:v>1.7553191489361701</c:v>
                </c:pt>
                <c:pt idx="42">
                  <c:v>1.6964285714285714</c:v>
                </c:pt>
                <c:pt idx="43">
                  <c:v>1.6666666666666665</c:v>
                </c:pt>
              </c:numCache>
            </c:numRef>
          </c:yVal>
          <c:smooth val="0"/>
          <c:extLst>
            <c:ext xmlns:c16="http://schemas.microsoft.com/office/drawing/2014/chart" uri="{C3380CC4-5D6E-409C-BE32-E72D297353CC}">
              <c16:uniqueId val="{00000000-06FA-468E-9345-526200E28063}"/>
            </c:ext>
          </c:extLst>
        </c:ser>
        <c:dLbls>
          <c:showLegendKey val="0"/>
          <c:showVal val="0"/>
          <c:showCatName val="0"/>
          <c:showSerName val="0"/>
          <c:showPercent val="0"/>
          <c:showBubbleSize val="0"/>
        </c:dLbls>
        <c:axId val="100528128"/>
        <c:axId val="100530048"/>
      </c:scatterChart>
      <c:valAx>
        <c:axId val="100528128"/>
        <c:scaling>
          <c:orientation val="minMax"/>
        </c:scaling>
        <c:delete val="0"/>
        <c:axPos val="b"/>
        <c:title>
          <c:tx>
            <c:rich>
              <a:bodyPr/>
              <a:lstStyle/>
              <a:p>
                <a:pPr>
                  <a:defRPr/>
                </a:pPr>
                <a:r>
                  <a:rPr lang="en-US"/>
                  <a:t>Speed (knots)</a:t>
                </a:r>
              </a:p>
            </c:rich>
          </c:tx>
          <c:overlay val="0"/>
        </c:title>
        <c:numFmt formatCode="General" sourceLinked="1"/>
        <c:majorTickMark val="out"/>
        <c:minorTickMark val="none"/>
        <c:tickLblPos val="nextTo"/>
        <c:crossAx val="100530048"/>
        <c:crosses val="autoZero"/>
        <c:crossBetween val="midCat"/>
      </c:valAx>
      <c:valAx>
        <c:axId val="100530048"/>
        <c:scaling>
          <c:orientation val="minMax"/>
        </c:scaling>
        <c:delete val="0"/>
        <c:axPos val="l"/>
        <c:majorGridlines/>
        <c:title>
          <c:tx>
            <c:rich>
              <a:bodyPr rot="-5400000" vert="horz"/>
              <a:lstStyle/>
              <a:p>
                <a:pPr>
                  <a:defRPr/>
                </a:pPr>
                <a:r>
                  <a:rPr lang="en-US"/>
                  <a:t>$/NM</a:t>
                </a:r>
              </a:p>
            </c:rich>
          </c:tx>
          <c:overlay val="0"/>
        </c:title>
        <c:numFmt formatCode="General" sourceLinked="1"/>
        <c:majorTickMark val="out"/>
        <c:minorTickMark val="none"/>
        <c:tickLblPos val="nextTo"/>
        <c:crossAx val="100528128"/>
        <c:crosses val="autoZero"/>
        <c:crossBetween val="midCat"/>
      </c:valAx>
    </c:plotArea>
    <c:plotVisOnly val="1"/>
    <c:dispBlanksAs val="gap"/>
    <c:showDLblsOverMax val="0"/>
  </c:chart>
  <c:printSettings>
    <c:headerFooter/>
    <c:pageMargins b="1" l="0.75000000000000011" r="0.75000000000000011"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a:pPr>
            <a:r>
              <a:rPr lang="en-US"/>
              <a:t>Speed vs Cost: Over 60'</a:t>
            </a:r>
          </a:p>
        </c:rich>
      </c:tx>
      <c:overlay val="0"/>
    </c:title>
    <c:autoTitleDeleted val="0"/>
    <c:plotArea>
      <c:layout/>
      <c:scatterChart>
        <c:scatterStyle val="lineMarker"/>
        <c:varyColors val="0"/>
        <c:ser>
          <c:idx val="0"/>
          <c:order val="0"/>
          <c:spPr>
            <a:ln w="47625">
              <a:noFill/>
            </a:ln>
          </c:spPr>
          <c:trendline>
            <c:trendlineType val="exp"/>
            <c:dispRSqr val="0"/>
            <c:dispEq val="0"/>
          </c:trendline>
          <c:xVal>
            <c:numRef>
              <c:f>'Speed Data'!$S$3:$S$29</c:f>
              <c:numCache>
                <c:formatCode>General</c:formatCode>
                <c:ptCount val="27"/>
                <c:pt idx="0">
                  <c:v>3.3</c:v>
                </c:pt>
                <c:pt idx="1">
                  <c:v>4.0999999999999996</c:v>
                </c:pt>
                <c:pt idx="2">
                  <c:v>4.7</c:v>
                </c:pt>
                <c:pt idx="3">
                  <c:v>5.4</c:v>
                </c:pt>
                <c:pt idx="4">
                  <c:v>6</c:v>
                </c:pt>
                <c:pt idx="5">
                  <c:v>6.6</c:v>
                </c:pt>
                <c:pt idx="6">
                  <c:v>7.1</c:v>
                </c:pt>
                <c:pt idx="7">
                  <c:v>7.6</c:v>
                </c:pt>
                <c:pt idx="8">
                  <c:v>8.1999999999999993</c:v>
                </c:pt>
                <c:pt idx="9">
                  <c:v>8.9</c:v>
                </c:pt>
                <c:pt idx="10">
                  <c:v>9.3000000000000007</c:v>
                </c:pt>
                <c:pt idx="11">
                  <c:v>9.5</c:v>
                </c:pt>
                <c:pt idx="12">
                  <c:v>9.6999999999999993</c:v>
                </c:pt>
                <c:pt idx="13">
                  <c:v>9.6</c:v>
                </c:pt>
                <c:pt idx="14">
                  <c:v>9.3000000000000007</c:v>
                </c:pt>
                <c:pt idx="15">
                  <c:v>9</c:v>
                </c:pt>
                <c:pt idx="16">
                  <c:v>8.6</c:v>
                </c:pt>
                <c:pt idx="17">
                  <c:v>8.1</c:v>
                </c:pt>
                <c:pt idx="18">
                  <c:v>7.6</c:v>
                </c:pt>
                <c:pt idx="19">
                  <c:v>7.2</c:v>
                </c:pt>
                <c:pt idx="20">
                  <c:v>6.7</c:v>
                </c:pt>
                <c:pt idx="21">
                  <c:v>6.2</c:v>
                </c:pt>
                <c:pt idx="22">
                  <c:v>5.4</c:v>
                </c:pt>
                <c:pt idx="23">
                  <c:v>4.8</c:v>
                </c:pt>
                <c:pt idx="24">
                  <c:v>4</c:v>
                </c:pt>
                <c:pt idx="25">
                  <c:v>3.5</c:v>
                </c:pt>
                <c:pt idx="26">
                  <c:v>6.1</c:v>
                </c:pt>
              </c:numCache>
            </c:numRef>
          </c:xVal>
          <c:yVal>
            <c:numRef>
              <c:f>'Speed Data'!$V$3:$V$29</c:f>
              <c:numCache>
                <c:formatCode>"$"#,##0.00_);[Red]\("$"#,##0.00\)</c:formatCode>
                <c:ptCount val="27"/>
                <c:pt idx="0">
                  <c:v>1.2121212121212122</c:v>
                </c:pt>
                <c:pt idx="1">
                  <c:v>2.0487804878048781</c:v>
                </c:pt>
                <c:pt idx="2">
                  <c:v>2.4680851063829787</c:v>
                </c:pt>
                <c:pt idx="3">
                  <c:v>2.6666666666666665</c:v>
                </c:pt>
                <c:pt idx="4">
                  <c:v>2.5333333333333332</c:v>
                </c:pt>
                <c:pt idx="5">
                  <c:v>3.9393939393939394</c:v>
                </c:pt>
                <c:pt idx="6">
                  <c:v>5.408450704225352</c:v>
                </c:pt>
                <c:pt idx="7">
                  <c:v>7.1052631578947372</c:v>
                </c:pt>
                <c:pt idx="8">
                  <c:v>7.8048780487804885</c:v>
                </c:pt>
                <c:pt idx="9">
                  <c:v>10.112359550561797</c:v>
                </c:pt>
                <c:pt idx="10">
                  <c:v>11.698924731182794</c:v>
                </c:pt>
                <c:pt idx="11">
                  <c:v>13.684210526315789</c:v>
                </c:pt>
                <c:pt idx="12">
                  <c:v>15.505154639175259</c:v>
                </c:pt>
                <c:pt idx="13">
                  <c:v>16.041666666666668</c:v>
                </c:pt>
                <c:pt idx="14">
                  <c:v>13.763440860215052</c:v>
                </c:pt>
                <c:pt idx="15">
                  <c:v>12.444444444444445</c:v>
                </c:pt>
                <c:pt idx="16">
                  <c:v>9.674418604651164</c:v>
                </c:pt>
                <c:pt idx="17">
                  <c:v>8.0493827160493829</c:v>
                </c:pt>
                <c:pt idx="18">
                  <c:v>5.8947368421052628</c:v>
                </c:pt>
                <c:pt idx="19">
                  <c:v>3.8333333333333335</c:v>
                </c:pt>
                <c:pt idx="20">
                  <c:v>2.2686567164179103</c:v>
                </c:pt>
                <c:pt idx="21">
                  <c:v>2.064516129032258</c:v>
                </c:pt>
                <c:pt idx="22">
                  <c:v>2.1481481481481479</c:v>
                </c:pt>
                <c:pt idx="23">
                  <c:v>1.9166666666666665</c:v>
                </c:pt>
                <c:pt idx="24">
                  <c:v>1.5</c:v>
                </c:pt>
                <c:pt idx="25">
                  <c:v>0.91428571428571437</c:v>
                </c:pt>
                <c:pt idx="26">
                  <c:v>1.5737704918032787</c:v>
                </c:pt>
              </c:numCache>
            </c:numRef>
          </c:yVal>
          <c:smooth val="0"/>
          <c:extLst>
            <c:ext xmlns:c16="http://schemas.microsoft.com/office/drawing/2014/chart" uri="{C3380CC4-5D6E-409C-BE32-E72D297353CC}">
              <c16:uniqueId val="{00000000-9F88-4E3E-8C81-0DF4885FF27E}"/>
            </c:ext>
          </c:extLst>
        </c:ser>
        <c:dLbls>
          <c:showLegendKey val="0"/>
          <c:showVal val="0"/>
          <c:showCatName val="0"/>
          <c:showSerName val="0"/>
          <c:showPercent val="0"/>
          <c:showBubbleSize val="0"/>
        </c:dLbls>
        <c:axId val="90201088"/>
        <c:axId val="90227840"/>
      </c:scatterChart>
      <c:valAx>
        <c:axId val="90201088"/>
        <c:scaling>
          <c:orientation val="minMax"/>
        </c:scaling>
        <c:delete val="0"/>
        <c:axPos val="b"/>
        <c:title>
          <c:tx>
            <c:rich>
              <a:bodyPr/>
              <a:lstStyle/>
              <a:p>
                <a:pPr>
                  <a:defRPr/>
                </a:pPr>
                <a:r>
                  <a:rPr lang="en-US"/>
                  <a:t>Speed (knots)</a:t>
                </a:r>
              </a:p>
            </c:rich>
          </c:tx>
          <c:overlay val="0"/>
        </c:title>
        <c:numFmt formatCode="General" sourceLinked="1"/>
        <c:majorTickMark val="out"/>
        <c:minorTickMark val="none"/>
        <c:tickLblPos val="nextTo"/>
        <c:crossAx val="90227840"/>
        <c:crosses val="autoZero"/>
        <c:crossBetween val="midCat"/>
      </c:valAx>
      <c:valAx>
        <c:axId val="90227840"/>
        <c:scaling>
          <c:orientation val="minMax"/>
        </c:scaling>
        <c:delete val="0"/>
        <c:axPos val="l"/>
        <c:majorGridlines/>
        <c:title>
          <c:tx>
            <c:rich>
              <a:bodyPr rot="-5400000" vert="horz"/>
              <a:lstStyle/>
              <a:p>
                <a:pPr>
                  <a:defRPr/>
                </a:pPr>
                <a:r>
                  <a:rPr lang="en-US"/>
                  <a:t>$/NM</a:t>
                </a:r>
              </a:p>
            </c:rich>
          </c:tx>
          <c:overlay val="0"/>
        </c:title>
        <c:numFmt formatCode="&quot;$&quot;#,##0.00_);[Red]\(&quot;$&quot;#,##0.00\)" sourceLinked="1"/>
        <c:majorTickMark val="out"/>
        <c:minorTickMark val="none"/>
        <c:tickLblPos val="nextTo"/>
        <c:crossAx val="90201088"/>
        <c:crosses val="autoZero"/>
        <c:crossBetween val="midCat"/>
      </c:valAx>
    </c:plotArea>
    <c:plotVisOnly val="1"/>
    <c:dispBlanksAs val="gap"/>
    <c:showDLblsOverMax val="0"/>
  </c:chart>
  <c:printSettings>
    <c:headerFooter/>
    <c:pageMargins b="1" l="0.75000000000000011" r="0.75000000000000011" t="1" header="0.5" footer="0.5"/>
    <c:pageSetup/>
  </c:printSettings>
</c:chartSpace>
</file>

<file path=xl/ctrlProps/ctrlProp1.xml><?xml version="1.0" encoding="utf-8"?>
<formControlPr xmlns="http://schemas.microsoft.com/office/spreadsheetml/2009/9/main" objectType="Drop" dropLines="3" dropStyle="combo" dx="15" fmlaLink="$E$40" fmlaRange="$B$46:$B$48" noThreeD="1" sel="2" val="0"/>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CheckBox" fmlaLink="$J$55" noThreeD="1"/>
</file>

<file path=xl/ctrlProps/ctrlProp1000.xml><?xml version="1.0" encoding="utf-8"?>
<formControlPr xmlns="http://schemas.microsoft.com/office/spreadsheetml/2009/9/main" objectType="CheckBox" fmlaLink="$I$14" lockText="1" noThreeD="1"/>
</file>

<file path=xl/ctrlProps/ctrlProp1001.xml><?xml version="1.0" encoding="utf-8"?>
<formControlPr xmlns="http://schemas.microsoft.com/office/spreadsheetml/2009/9/main" objectType="CheckBox" fmlaLink="$J$14" lockText="1" noThreeD="1"/>
</file>

<file path=xl/ctrlProps/ctrlProp1002.xml><?xml version="1.0" encoding="utf-8"?>
<formControlPr xmlns="http://schemas.microsoft.com/office/spreadsheetml/2009/9/main" objectType="CheckBox" fmlaLink="$K$14" lockText="1" noThreeD="1"/>
</file>

<file path=xl/ctrlProps/ctrlProp1003.xml><?xml version="1.0" encoding="utf-8"?>
<formControlPr xmlns="http://schemas.microsoft.com/office/spreadsheetml/2009/9/main" objectType="CheckBox" checked="Checked" fmlaLink="$H$17" lockText="1" noThreeD="1"/>
</file>

<file path=xl/ctrlProps/ctrlProp1004.xml><?xml version="1.0" encoding="utf-8"?>
<formControlPr xmlns="http://schemas.microsoft.com/office/spreadsheetml/2009/9/main" objectType="CheckBox" fmlaLink="$I$20" lockText="1" noThreeD="1"/>
</file>

<file path=xl/ctrlProps/ctrlProp1005.xml><?xml version="1.0" encoding="utf-8"?>
<formControlPr xmlns="http://schemas.microsoft.com/office/spreadsheetml/2009/9/main" objectType="CheckBox" fmlaLink="$J$20" lockText="1" noThreeD="1"/>
</file>

<file path=xl/ctrlProps/ctrlProp1006.xml><?xml version="1.0" encoding="utf-8"?>
<formControlPr xmlns="http://schemas.microsoft.com/office/spreadsheetml/2009/9/main" objectType="CheckBox" fmlaLink="$K$20" lockText="1" noThreeD="1"/>
</file>

<file path=xl/ctrlProps/ctrlProp1007.xml><?xml version="1.0" encoding="utf-8"?>
<formControlPr xmlns="http://schemas.microsoft.com/office/spreadsheetml/2009/9/main" objectType="CheckBox" checked="Checked" fmlaLink="$H$20" lockText="1" noThreeD="1"/>
</file>

<file path=xl/ctrlProps/ctrlProp1008.xml><?xml version="1.0" encoding="utf-8"?>
<formControlPr xmlns="http://schemas.microsoft.com/office/spreadsheetml/2009/9/main" objectType="CheckBox" fmlaLink="$I$19" lockText="1" noThreeD="1"/>
</file>

<file path=xl/ctrlProps/ctrlProp1009.xml><?xml version="1.0" encoding="utf-8"?>
<formControlPr xmlns="http://schemas.microsoft.com/office/spreadsheetml/2009/9/main" objectType="CheckBox" fmlaLink="$J$19" lockText="1" noThreeD="1"/>
</file>

<file path=xl/ctrlProps/ctrlProp101.xml><?xml version="1.0" encoding="utf-8"?>
<formControlPr xmlns="http://schemas.microsoft.com/office/spreadsheetml/2009/9/main" objectType="CheckBox" fmlaLink="$K$55" noThreeD="1"/>
</file>

<file path=xl/ctrlProps/ctrlProp1010.xml><?xml version="1.0" encoding="utf-8"?>
<formControlPr xmlns="http://schemas.microsoft.com/office/spreadsheetml/2009/9/main" objectType="CheckBox" fmlaLink="$K$19" lockText="1" noThreeD="1"/>
</file>

<file path=xl/ctrlProps/ctrlProp1011.xml><?xml version="1.0" encoding="utf-8"?>
<formControlPr xmlns="http://schemas.microsoft.com/office/spreadsheetml/2009/9/main" objectType="CheckBox" checked="Checked" fmlaLink="$H$19" lockText="1" noThreeD="1"/>
</file>

<file path=xl/ctrlProps/ctrlProp1012.xml><?xml version="1.0" encoding="utf-8"?>
<formControlPr xmlns="http://schemas.microsoft.com/office/spreadsheetml/2009/9/main" objectType="CheckBox" fmlaLink="$I$18" lockText="1" noThreeD="1"/>
</file>

<file path=xl/ctrlProps/ctrlProp1013.xml><?xml version="1.0" encoding="utf-8"?>
<formControlPr xmlns="http://schemas.microsoft.com/office/spreadsheetml/2009/9/main" objectType="CheckBox" fmlaLink="$J$18" lockText="1" noThreeD="1"/>
</file>

<file path=xl/ctrlProps/ctrlProp1014.xml><?xml version="1.0" encoding="utf-8"?>
<formControlPr xmlns="http://schemas.microsoft.com/office/spreadsheetml/2009/9/main" objectType="CheckBox" fmlaLink="$K$18" lockText="1" noThreeD="1"/>
</file>

<file path=xl/ctrlProps/ctrlProp1015.xml><?xml version="1.0" encoding="utf-8"?>
<formControlPr xmlns="http://schemas.microsoft.com/office/spreadsheetml/2009/9/main" objectType="CheckBox" checked="Checked" fmlaLink="$H$18" lockText="1" noThreeD="1"/>
</file>

<file path=xl/ctrlProps/ctrlProp1016.xml><?xml version="1.0" encoding="utf-8"?>
<formControlPr xmlns="http://schemas.microsoft.com/office/spreadsheetml/2009/9/main" objectType="CheckBox" checked="Checked" fmlaLink="$H$30" lockText="1" noThreeD="1"/>
</file>

<file path=xl/ctrlProps/ctrlProp1017.xml><?xml version="1.0" encoding="utf-8"?>
<formControlPr xmlns="http://schemas.microsoft.com/office/spreadsheetml/2009/9/main" objectType="CheckBox" fmlaLink="$I$30" lockText="1" noThreeD="1"/>
</file>

<file path=xl/ctrlProps/ctrlProp1018.xml><?xml version="1.0" encoding="utf-8"?>
<formControlPr xmlns="http://schemas.microsoft.com/office/spreadsheetml/2009/9/main" objectType="CheckBox" fmlaLink="$J$30" lockText="1" noThreeD="1"/>
</file>

<file path=xl/ctrlProps/ctrlProp1019.xml><?xml version="1.0" encoding="utf-8"?>
<formControlPr xmlns="http://schemas.microsoft.com/office/spreadsheetml/2009/9/main" objectType="CheckBox" fmlaLink="$K$30" lockText="1" noThreeD="1"/>
</file>

<file path=xl/ctrlProps/ctrlProp102.xml><?xml version="1.0" encoding="utf-8"?>
<formControlPr xmlns="http://schemas.microsoft.com/office/spreadsheetml/2009/9/main" objectType="GBox" noThreeD="1"/>
</file>

<file path=xl/ctrlProps/ctrlProp1020.xml><?xml version="1.0" encoding="utf-8"?>
<formControlPr xmlns="http://schemas.microsoft.com/office/spreadsheetml/2009/9/main" objectType="CheckBox" checked="Checked" fmlaLink="$Y$13" lockText="1" noThreeD="1"/>
</file>

<file path=xl/ctrlProps/ctrlProp1021.xml><?xml version="1.0" encoding="utf-8"?>
<formControlPr xmlns="http://schemas.microsoft.com/office/spreadsheetml/2009/9/main" objectType="CheckBox" fmlaLink="$Z$13" lockText="1" noThreeD="1"/>
</file>

<file path=xl/ctrlProps/ctrlProp1022.xml><?xml version="1.0" encoding="utf-8"?>
<formControlPr xmlns="http://schemas.microsoft.com/office/spreadsheetml/2009/9/main" objectType="CheckBox" fmlaLink="$AA$13" lockText="1" noThreeD="1"/>
</file>

<file path=xl/ctrlProps/ctrlProp1023.xml><?xml version="1.0" encoding="utf-8"?>
<formControlPr xmlns="http://schemas.microsoft.com/office/spreadsheetml/2009/9/main" objectType="CheckBox" fmlaLink="$AB$13" lockText="1" noThreeD="1"/>
</file>

<file path=xl/ctrlProps/ctrlProp1024.xml><?xml version="1.0" encoding="utf-8"?>
<formControlPr xmlns="http://schemas.microsoft.com/office/spreadsheetml/2009/9/main" objectType="CheckBox" fmlaLink="$K$10" lockText="1" noThreeD="1"/>
</file>

<file path=xl/ctrlProps/ctrlProp1025.xml><?xml version="1.0" encoding="utf-8"?>
<formControlPr xmlns="http://schemas.microsoft.com/office/spreadsheetml/2009/9/main" objectType="CheckBox" checked="Checked" fmlaLink="$H$28" lockText="1" noThreeD="1"/>
</file>

<file path=xl/ctrlProps/ctrlProp1026.xml><?xml version="1.0" encoding="utf-8"?>
<formControlPr xmlns="http://schemas.microsoft.com/office/spreadsheetml/2009/9/main" objectType="CheckBox" fmlaLink="$I$28" lockText="1" noThreeD="1"/>
</file>

<file path=xl/ctrlProps/ctrlProp1027.xml><?xml version="1.0" encoding="utf-8"?>
<formControlPr xmlns="http://schemas.microsoft.com/office/spreadsheetml/2009/9/main" objectType="CheckBox" fmlaLink="$J$28" lockText="1" noThreeD="1"/>
</file>

<file path=xl/ctrlProps/ctrlProp1028.xml><?xml version="1.0" encoding="utf-8"?>
<formControlPr xmlns="http://schemas.microsoft.com/office/spreadsheetml/2009/9/main" objectType="CheckBox" fmlaLink="$K$28" lockText="1" noThreeD="1"/>
</file>

<file path=xl/ctrlProps/ctrlProp1029.xml><?xml version="1.0" encoding="utf-8"?>
<formControlPr xmlns="http://schemas.microsoft.com/office/spreadsheetml/2009/9/main" objectType="CheckBox" checked="Checked" fmlaLink="$H$29" lockText="1" noThreeD="1"/>
</file>

<file path=xl/ctrlProps/ctrlProp103.xml><?xml version="1.0" encoding="utf-8"?>
<formControlPr xmlns="http://schemas.microsoft.com/office/spreadsheetml/2009/9/main" objectType="GBox" noThreeD="1"/>
</file>

<file path=xl/ctrlProps/ctrlProp1030.xml><?xml version="1.0" encoding="utf-8"?>
<formControlPr xmlns="http://schemas.microsoft.com/office/spreadsheetml/2009/9/main" objectType="CheckBox" fmlaLink="$I$29" lockText="1" noThreeD="1"/>
</file>

<file path=xl/ctrlProps/ctrlProp1031.xml><?xml version="1.0" encoding="utf-8"?>
<formControlPr xmlns="http://schemas.microsoft.com/office/spreadsheetml/2009/9/main" objectType="CheckBox" fmlaLink="$J$29" lockText="1" noThreeD="1"/>
</file>

<file path=xl/ctrlProps/ctrlProp1032.xml><?xml version="1.0" encoding="utf-8"?>
<formControlPr xmlns="http://schemas.microsoft.com/office/spreadsheetml/2009/9/main" objectType="CheckBox" fmlaLink="$K$29" lockText="1" noThreeD="1"/>
</file>

<file path=xl/ctrlProps/ctrlProp1033.xml><?xml version="1.0" encoding="utf-8"?>
<formControlPr xmlns="http://schemas.microsoft.com/office/spreadsheetml/2009/9/main" objectType="CheckBox" checked="Checked" fmlaLink="$Y$11" lockText="1" noThreeD="1"/>
</file>

<file path=xl/ctrlProps/ctrlProp1034.xml><?xml version="1.0" encoding="utf-8"?>
<formControlPr xmlns="http://schemas.microsoft.com/office/spreadsheetml/2009/9/main" objectType="CheckBox" fmlaLink="$Z$11" lockText="1" noThreeD="1"/>
</file>

<file path=xl/ctrlProps/ctrlProp1035.xml><?xml version="1.0" encoding="utf-8"?>
<formControlPr xmlns="http://schemas.microsoft.com/office/spreadsheetml/2009/9/main" objectType="CheckBox" fmlaLink="$AA$11" lockText="1" noThreeD="1"/>
</file>

<file path=xl/ctrlProps/ctrlProp1036.xml><?xml version="1.0" encoding="utf-8"?>
<formControlPr xmlns="http://schemas.microsoft.com/office/spreadsheetml/2009/9/main" objectType="CheckBox" fmlaLink="$AB$11" lockText="1" noThreeD="1"/>
</file>

<file path=xl/ctrlProps/ctrlProp1037.xml><?xml version="1.0" encoding="utf-8"?>
<formControlPr xmlns="http://schemas.microsoft.com/office/spreadsheetml/2009/9/main" objectType="CheckBox" checked="Checked" fmlaLink="$Y$12" lockText="1" noThreeD="1"/>
</file>

<file path=xl/ctrlProps/ctrlProp1038.xml><?xml version="1.0" encoding="utf-8"?>
<formControlPr xmlns="http://schemas.microsoft.com/office/spreadsheetml/2009/9/main" objectType="CheckBox" fmlaLink="$Z$12" lockText="1" noThreeD="1"/>
</file>

<file path=xl/ctrlProps/ctrlProp1039.xml><?xml version="1.0" encoding="utf-8"?>
<formControlPr xmlns="http://schemas.microsoft.com/office/spreadsheetml/2009/9/main" objectType="CheckBox" fmlaLink="$AA$12" lockText="1" noThreeD="1"/>
</file>

<file path=xl/ctrlProps/ctrlProp104.xml><?xml version="1.0" encoding="utf-8"?>
<formControlPr xmlns="http://schemas.microsoft.com/office/spreadsheetml/2009/9/main" objectType="CheckBox" checked="Checked" fmlaLink="$H$47" noThreeD="1"/>
</file>

<file path=xl/ctrlProps/ctrlProp1040.xml><?xml version="1.0" encoding="utf-8"?>
<formControlPr xmlns="http://schemas.microsoft.com/office/spreadsheetml/2009/9/main" objectType="CheckBox" fmlaLink="$AB$12" lockText="1" noThreeD="1"/>
</file>

<file path=xl/ctrlProps/ctrlProp1041.xml><?xml version="1.0" encoding="utf-8"?>
<formControlPr xmlns="http://schemas.microsoft.com/office/spreadsheetml/2009/9/main" objectType="CheckBox" checked="Checked" fmlaLink="$Y$22" lockText="1" noThreeD="1"/>
</file>

<file path=xl/ctrlProps/ctrlProp1042.xml><?xml version="1.0" encoding="utf-8"?>
<formControlPr xmlns="http://schemas.microsoft.com/office/spreadsheetml/2009/9/main" objectType="CheckBox" fmlaLink="$Z$22" lockText="1" noThreeD="1"/>
</file>

<file path=xl/ctrlProps/ctrlProp1043.xml><?xml version="1.0" encoding="utf-8"?>
<formControlPr xmlns="http://schemas.microsoft.com/office/spreadsheetml/2009/9/main" objectType="CheckBox" fmlaLink="$AA$22" lockText="1" noThreeD="1"/>
</file>

<file path=xl/ctrlProps/ctrlProp1044.xml><?xml version="1.0" encoding="utf-8"?>
<formControlPr xmlns="http://schemas.microsoft.com/office/spreadsheetml/2009/9/main" objectType="CheckBox" fmlaLink="$AB$22" lockText="1" noThreeD="1"/>
</file>

<file path=xl/ctrlProps/ctrlProp1045.xml><?xml version="1.0" encoding="utf-8"?>
<formControlPr xmlns="http://schemas.microsoft.com/office/spreadsheetml/2009/9/main" objectType="CheckBox" checked="Checked" fmlaLink="$Y$30" lockText="1" noThreeD="1"/>
</file>

<file path=xl/ctrlProps/ctrlProp1046.xml><?xml version="1.0" encoding="utf-8"?>
<formControlPr xmlns="http://schemas.microsoft.com/office/spreadsheetml/2009/9/main" objectType="CheckBox" fmlaLink="$Z$30" lockText="1" noThreeD="1"/>
</file>

<file path=xl/ctrlProps/ctrlProp1047.xml><?xml version="1.0" encoding="utf-8"?>
<formControlPr xmlns="http://schemas.microsoft.com/office/spreadsheetml/2009/9/main" objectType="CheckBox" fmlaLink="$AA$30" lockText="1" noThreeD="1"/>
</file>

<file path=xl/ctrlProps/ctrlProp1048.xml><?xml version="1.0" encoding="utf-8"?>
<formControlPr xmlns="http://schemas.microsoft.com/office/spreadsheetml/2009/9/main" objectType="CheckBox" fmlaLink="$AB$30" lockText="1" noThreeD="1"/>
</file>

<file path=xl/ctrlProps/ctrlProp1049.xml><?xml version="1.0" encoding="utf-8"?>
<formControlPr xmlns="http://schemas.microsoft.com/office/spreadsheetml/2009/9/main" objectType="CheckBox" checked="Checked" fmlaLink="$Y$31" lockText="1" noThreeD="1"/>
</file>

<file path=xl/ctrlProps/ctrlProp105.xml><?xml version="1.0" encoding="utf-8"?>
<formControlPr xmlns="http://schemas.microsoft.com/office/spreadsheetml/2009/9/main" objectType="CheckBox" fmlaLink="$I$47" noThreeD="1"/>
</file>

<file path=xl/ctrlProps/ctrlProp1050.xml><?xml version="1.0" encoding="utf-8"?>
<formControlPr xmlns="http://schemas.microsoft.com/office/spreadsheetml/2009/9/main" objectType="CheckBox" fmlaLink="$Z$31" lockText="1" noThreeD="1"/>
</file>

<file path=xl/ctrlProps/ctrlProp1051.xml><?xml version="1.0" encoding="utf-8"?>
<formControlPr xmlns="http://schemas.microsoft.com/office/spreadsheetml/2009/9/main" objectType="CheckBox" fmlaLink="$AA$31" lockText="1" noThreeD="1"/>
</file>

<file path=xl/ctrlProps/ctrlProp1052.xml><?xml version="1.0" encoding="utf-8"?>
<formControlPr xmlns="http://schemas.microsoft.com/office/spreadsheetml/2009/9/main" objectType="CheckBox" fmlaLink="$AB$31" lockText="1" noThreeD="1"/>
</file>

<file path=xl/ctrlProps/ctrlProp1053.xml><?xml version="1.0" encoding="utf-8"?>
<formControlPr xmlns="http://schemas.microsoft.com/office/spreadsheetml/2009/9/main" objectType="CheckBox" checked="Checked" fmlaLink="$Y$33" lockText="1" noThreeD="1"/>
</file>

<file path=xl/ctrlProps/ctrlProp1054.xml><?xml version="1.0" encoding="utf-8"?>
<formControlPr xmlns="http://schemas.microsoft.com/office/spreadsheetml/2009/9/main" objectType="CheckBox" fmlaLink="$Z$33" lockText="1" noThreeD="1"/>
</file>

<file path=xl/ctrlProps/ctrlProp1055.xml><?xml version="1.0" encoding="utf-8"?>
<formControlPr xmlns="http://schemas.microsoft.com/office/spreadsheetml/2009/9/main" objectType="CheckBox" fmlaLink="$AA$33" lockText="1" noThreeD="1"/>
</file>

<file path=xl/ctrlProps/ctrlProp1056.xml><?xml version="1.0" encoding="utf-8"?>
<formControlPr xmlns="http://schemas.microsoft.com/office/spreadsheetml/2009/9/main" objectType="CheckBox" fmlaLink="$AB$33" lockText="1" noThreeD="1"/>
</file>

<file path=xl/ctrlProps/ctrlProp1057.xml><?xml version="1.0" encoding="utf-8"?>
<formControlPr xmlns="http://schemas.microsoft.com/office/spreadsheetml/2009/9/main" objectType="CheckBox" checked="Checked" fmlaLink="$Y$37" lockText="1" noThreeD="1"/>
</file>

<file path=xl/ctrlProps/ctrlProp1058.xml><?xml version="1.0" encoding="utf-8"?>
<formControlPr xmlns="http://schemas.microsoft.com/office/spreadsheetml/2009/9/main" objectType="CheckBox" fmlaLink="$Z$37" lockText="1" noThreeD="1"/>
</file>

<file path=xl/ctrlProps/ctrlProp1059.xml><?xml version="1.0" encoding="utf-8"?>
<formControlPr xmlns="http://schemas.microsoft.com/office/spreadsheetml/2009/9/main" objectType="CheckBox" fmlaLink="$AA$37" lockText="1" noThreeD="1"/>
</file>

<file path=xl/ctrlProps/ctrlProp106.xml><?xml version="1.0" encoding="utf-8"?>
<formControlPr xmlns="http://schemas.microsoft.com/office/spreadsheetml/2009/9/main" objectType="CheckBox" fmlaLink="$J$47" noThreeD="1"/>
</file>

<file path=xl/ctrlProps/ctrlProp1060.xml><?xml version="1.0" encoding="utf-8"?>
<formControlPr xmlns="http://schemas.microsoft.com/office/spreadsheetml/2009/9/main" objectType="CheckBox" fmlaLink="$AB$37" lockText="1" noThreeD="1"/>
</file>

<file path=xl/ctrlProps/ctrlProp1061.xml><?xml version="1.0" encoding="utf-8"?>
<formControlPr xmlns="http://schemas.microsoft.com/office/spreadsheetml/2009/9/main" objectType="CheckBox" fmlaLink="$AA$9" lockText="1" noThreeD="1"/>
</file>

<file path=xl/ctrlProps/ctrlProp1062.xml><?xml version="1.0" encoding="utf-8"?>
<formControlPr xmlns="http://schemas.microsoft.com/office/spreadsheetml/2009/9/main" objectType="CheckBox" fmlaLink="$I$26" lockText="1" noThreeD="1"/>
</file>

<file path=xl/ctrlProps/ctrlProp1063.xml><?xml version="1.0" encoding="utf-8"?>
<formControlPr xmlns="http://schemas.microsoft.com/office/spreadsheetml/2009/9/main" objectType="CheckBox" fmlaLink="$H$26" lockText="1" noThreeD="1"/>
</file>

<file path=xl/ctrlProps/ctrlProp1064.xml><?xml version="1.0" encoding="utf-8"?>
<formControlPr xmlns="http://schemas.microsoft.com/office/spreadsheetml/2009/9/main" objectType="CheckBox" fmlaLink="$J$26" lockText="1" noThreeD="1"/>
</file>

<file path=xl/ctrlProps/ctrlProp1065.xml><?xml version="1.0" encoding="utf-8"?>
<formControlPr xmlns="http://schemas.microsoft.com/office/spreadsheetml/2009/9/main" objectType="CheckBox" fmlaLink="$K$26" lockText="1" noThreeD="1"/>
</file>

<file path=xl/ctrlProps/ctrlProp1066.xml><?xml version="1.0" encoding="utf-8"?>
<formControlPr xmlns="http://schemas.microsoft.com/office/spreadsheetml/2009/9/main" objectType="CheckBox" fmlaLink="$I$8" lockText="1" noThreeD="1"/>
</file>

<file path=xl/ctrlProps/ctrlProp1067.xml><?xml version="1.0" encoding="utf-8"?>
<formControlPr xmlns="http://schemas.microsoft.com/office/spreadsheetml/2009/9/main" objectType="CheckBox" checked="Checked" fmlaLink="$H$8" lockText="1" noThreeD="1"/>
</file>

<file path=xl/ctrlProps/ctrlProp1068.xml><?xml version="1.0" encoding="utf-8"?>
<formControlPr xmlns="http://schemas.microsoft.com/office/spreadsheetml/2009/9/main" objectType="CheckBox" fmlaLink="$J$8" lockText="1" noThreeD="1"/>
</file>

<file path=xl/ctrlProps/ctrlProp1069.xml><?xml version="1.0" encoding="utf-8"?>
<formControlPr xmlns="http://schemas.microsoft.com/office/spreadsheetml/2009/9/main" objectType="CheckBox" fmlaLink="$K$8" lockText="1" noThreeD="1"/>
</file>

<file path=xl/ctrlProps/ctrlProp107.xml><?xml version="1.0" encoding="utf-8"?>
<formControlPr xmlns="http://schemas.microsoft.com/office/spreadsheetml/2009/9/main" objectType="CheckBox" fmlaLink="$K$47" noThreeD="1"/>
</file>

<file path=xl/ctrlProps/ctrlProp1070.xml><?xml version="1.0" encoding="utf-8"?>
<formControlPr xmlns="http://schemas.microsoft.com/office/spreadsheetml/2009/9/main" objectType="CheckBox" fmlaLink="$Z$8" lockText="1" noThreeD="1"/>
</file>

<file path=xl/ctrlProps/ctrlProp1071.xml><?xml version="1.0" encoding="utf-8"?>
<formControlPr xmlns="http://schemas.microsoft.com/office/spreadsheetml/2009/9/main" objectType="CheckBox" checked="Checked" fmlaLink="$Y$8" lockText="1" noThreeD="1"/>
</file>

<file path=xl/ctrlProps/ctrlProp1072.xml><?xml version="1.0" encoding="utf-8"?>
<formControlPr xmlns="http://schemas.microsoft.com/office/spreadsheetml/2009/9/main" objectType="CheckBox" fmlaLink="$AA$8" lockText="1" noThreeD="1"/>
</file>

<file path=xl/ctrlProps/ctrlProp1073.xml><?xml version="1.0" encoding="utf-8"?>
<formControlPr xmlns="http://schemas.microsoft.com/office/spreadsheetml/2009/9/main" objectType="CheckBox" fmlaLink="$AB$8" lockText="1" noThreeD="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GBox" noThreeD="1"/>
</file>

<file path=xl/ctrlProps/ctrlProp1079.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80.xml><?xml version="1.0" encoding="utf-8"?>
<formControlPr xmlns="http://schemas.microsoft.com/office/spreadsheetml/2009/9/main" objectType="GBox" noThreeD="1"/>
</file>

<file path=xl/ctrlProps/ctrlProp1081.xml><?xml version="1.0" encoding="utf-8"?>
<formControlPr xmlns="http://schemas.microsoft.com/office/spreadsheetml/2009/9/main" objectType="CheckBox" fmlaLink="$Q$5" lockText="1" noThreeD="1"/>
</file>

<file path=xl/ctrlProps/ctrlProp1082.xml><?xml version="1.0" encoding="utf-8"?>
<formControlPr xmlns="http://schemas.microsoft.com/office/spreadsheetml/2009/9/main" objectType="CheckBox" checked="Checked" fmlaLink="$H$33" lockText="1" noThreeD="1"/>
</file>

<file path=xl/ctrlProps/ctrlProp1083.xml><?xml version="1.0" encoding="utf-8"?>
<formControlPr xmlns="http://schemas.microsoft.com/office/spreadsheetml/2009/9/main" objectType="CheckBox" fmlaLink="$I$33" lockText="1" noThreeD="1"/>
</file>

<file path=xl/ctrlProps/ctrlProp1084.xml><?xml version="1.0" encoding="utf-8"?>
<formControlPr xmlns="http://schemas.microsoft.com/office/spreadsheetml/2009/9/main" objectType="CheckBox" fmlaLink="$J$33" lockText="1" noThreeD="1"/>
</file>

<file path=xl/ctrlProps/ctrlProp1085.xml><?xml version="1.0" encoding="utf-8"?>
<formControlPr xmlns="http://schemas.microsoft.com/office/spreadsheetml/2009/9/main" objectType="CheckBox" checked="Checked" fmlaLink="$H$31" lockText="1" noThreeD="1"/>
</file>

<file path=xl/ctrlProps/ctrlProp1086.xml><?xml version="1.0" encoding="utf-8"?>
<formControlPr xmlns="http://schemas.microsoft.com/office/spreadsheetml/2009/9/main" objectType="CheckBox" fmlaLink="$I$31" lockText="1" noThreeD="1"/>
</file>

<file path=xl/ctrlProps/ctrlProp1087.xml><?xml version="1.0" encoding="utf-8"?>
<formControlPr xmlns="http://schemas.microsoft.com/office/spreadsheetml/2009/9/main" objectType="CheckBox" fmlaLink="$J$31" lockText="1" noThreeD="1"/>
</file>

<file path=xl/ctrlProps/ctrlProp1088.xml><?xml version="1.0" encoding="utf-8"?>
<formControlPr xmlns="http://schemas.microsoft.com/office/spreadsheetml/2009/9/main" objectType="CheckBox" fmlaLink="$K$31" lockText="1" noThreeD="1"/>
</file>

<file path=xl/ctrlProps/ctrlProp1089.xml><?xml version="1.0" encoding="utf-8"?>
<formControlPr xmlns="http://schemas.microsoft.com/office/spreadsheetml/2009/9/main" objectType="CheckBox" checked="Checked" fmlaLink="$H$35" lockText="1" noThreeD="1"/>
</file>

<file path=xl/ctrlProps/ctrlProp109.xml><?xml version="1.0" encoding="utf-8"?>
<formControlPr xmlns="http://schemas.microsoft.com/office/spreadsheetml/2009/9/main" objectType="CheckBox" checked="Checked" fmlaLink="$Y$16" noThreeD="1"/>
</file>

<file path=xl/ctrlProps/ctrlProp1090.xml><?xml version="1.0" encoding="utf-8"?>
<formControlPr xmlns="http://schemas.microsoft.com/office/spreadsheetml/2009/9/main" objectType="CheckBox" fmlaLink="$I$35" lockText="1" noThreeD="1"/>
</file>

<file path=xl/ctrlProps/ctrlProp1091.xml><?xml version="1.0" encoding="utf-8"?>
<formControlPr xmlns="http://schemas.microsoft.com/office/spreadsheetml/2009/9/main" objectType="CheckBox" fmlaLink="$J$35" lockText="1" noThreeD="1"/>
</file>

<file path=xl/ctrlProps/ctrlProp1092.xml><?xml version="1.0" encoding="utf-8"?>
<formControlPr xmlns="http://schemas.microsoft.com/office/spreadsheetml/2009/9/main" objectType="CheckBox" fmlaLink="$K$33" lockText="1" noThreeD="1"/>
</file>

<file path=xl/ctrlProps/ctrlProp1093.xml><?xml version="1.0" encoding="utf-8"?>
<formControlPr xmlns="http://schemas.microsoft.com/office/spreadsheetml/2009/9/main" objectType="CheckBox" checked="Checked" fmlaLink="$H$37" lockText="1" noThreeD="1"/>
</file>

<file path=xl/ctrlProps/ctrlProp1094.xml><?xml version="1.0" encoding="utf-8"?>
<formControlPr xmlns="http://schemas.microsoft.com/office/spreadsheetml/2009/9/main" objectType="CheckBox" fmlaLink="$I$37" lockText="1" noThreeD="1"/>
</file>

<file path=xl/ctrlProps/ctrlProp1095.xml><?xml version="1.0" encoding="utf-8"?>
<formControlPr xmlns="http://schemas.microsoft.com/office/spreadsheetml/2009/9/main" objectType="CheckBox" fmlaLink="$J$37" lockText="1" noThreeD="1"/>
</file>

<file path=xl/ctrlProps/ctrlProp1096.xml><?xml version="1.0" encoding="utf-8"?>
<formControlPr xmlns="http://schemas.microsoft.com/office/spreadsheetml/2009/9/main" objectType="CheckBox" fmlaLink="$J$38" lockText="1" noThreeD="1"/>
</file>

<file path=xl/ctrlProps/ctrlProp1097.xml><?xml version="1.0" encoding="utf-8"?>
<formControlPr xmlns="http://schemas.microsoft.com/office/spreadsheetml/2009/9/main" objectType="CheckBox" fmlaLink="$K$35" lockText="1" noThreeD="1"/>
</file>

<file path=xl/ctrlProps/ctrlProp1098.xml><?xml version="1.0" encoding="utf-8"?>
<formControlPr xmlns="http://schemas.microsoft.com/office/spreadsheetml/2009/9/main" objectType="CheckBox" checked="Checked" fmlaLink="$H$40" lockText="1" noThreeD="1"/>
</file>

<file path=xl/ctrlProps/ctrlProp1099.xml><?xml version="1.0" encoding="utf-8"?>
<formControlPr xmlns="http://schemas.microsoft.com/office/spreadsheetml/2009/9/main" objectType="CheckBox" fmlaLink="$I$41"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fmlaLink="$Z$16" noThreeD="1"/>
</file>

<file path=xl/ctrlProps/ctrlProp1100.xml><?xml version="1.0" encoding="utf-8"?>
<formControlPr xmlns="http://schemas.microsoft.com/office/spreadsheetml/2009/9/main" objectType="CheckBox" fmlaLink="$J$41" lockText="1" noThreeD="1"/>
</file>

<file path=xl/ctrlProps/ctrlProp1101.xml><?xml version="1.0" encoding="utf-8"?>
<formControlPr xmlns="http://schemas.microsoft.com/office/spreadsheetml/2009/9/main" objectType="CheckBox" fmlaLink="$K$38" lockText="1" noThreeD="1"/>
</file>

<file path=xl/ctrlProps/ctrlProp1102.xml><?xml version="1.0" encoding="utf-8"?>
<formControlPr xmlns="http://schemas.microsoft.com/office/spreadsheetml/2009/9/main" objectType="CheckBox" fmlaLink="$K$40" lockText="1" noThreeD="1"/>
</file>

<file path=xl/ctrlProps/ctrlProp1103.xml><?xml version="1.0" encoding="utf-8"?>
<formControlPr xmlns="http://schemas.microsoft.com/office/spreadsheetml/2009/9/main" objectType="CheckBox" checked="Checked" fmlaLink="$H$48" lockText="1" noThreeD="1"/>
</file>

<file path=xl/ctrlProps/ctrlProp1104.xml><?xml version="1.0" encoding="utf-8"?>
<formControlPr xmlns="http://schemas.microsoft.com/office/spreadsheetml/2009/9/main" objectType="CheckBox" fmlaLink="$I$48" lockText="1" noThreeD="1"/>
</file>

<file path=xl/ctrlProps/ctrlProp1105.xml><?xml version="1.0" encoding="utf-8"?>
<formControlPr xmlns="http://schemas.microsoft.com/office/spreadsheetml/2009/9/main" objectType="CheckBox" fmlaLink="$J$48" lockText="1" noThreeD="1"/>
</file>

<file path=xl/ctrlProps/ctrlProp1106.xml><?xml version="1.0" encoding="utf-8"?>
<formControlPr xmlns="http://schemas.microsoft.com/office/spreadsheetml/2009/9/main" objectType="CheckBox" fmlaLink="$K$48" lockText="1" noThreeD="1"/>
</file>

<file path=xl/ctrlProps/ctrlProp1107.xml><?xml version="1.0" encoding="utf-8"?>
<formControlPr xmlns="http://schemas.microsoft.com/office/spreadsheetml/2009/9/main" objectType="CheckBox" checked="Checked" fmlaLink="$H$49" lockText="1" noThreeD="1"/>
</file>

<file path=xl/ctrlProps/ctrlProp1108.xml><?xml version="1.0" encoding="utf-8"?>
<formControlPr xmlns="http://schemas.microsoft.com/office/spreadsheetml/2009/9/main" objectType="CheckBox" fmlaLink="$I$49" lockText="1" noThreeD="1"/>
</file>

<file path=xl/ctrlProps/ctrlProp1109.xml><?xml version="1.0" encoding="utf-8"?>
<formControlPr xmlns="http://schemas.microsoft.com/office/spreadsheetml/2009/9/main" objectType="CheckBox" fmlaLink="$J$49" lockText="1" noThreeD="1"/>
</file>

<file path=xl/ctrlProps/ctrlProp111.xml><?xml version="1.0" encoding="utf-8"?>
<formControlPr xmlns="http://schemas.microsoft.com/office/spreadsheetml/2009/9/main" objectType="CheckBox" fmlaLink="$AA$16" noThreeD="1"/>
</file>

<file path=xl/ctrlProps/ctrlProp1110.xml><?xml version="1.0" encoding="utf-8"?>
<formControlPr xmlns="http://schemas.microsoft.com/office/spreadsheetml/2009/9/main" objectType="CheckBox" fmlaLink="$K$49" lockText="1" noThreeD="1"/>
</file>

<file path=xl/ctrlProps/ctrlProp1111.xml><?xml version="1.0" encoding="utf-8"?>
<formControlPr xmlns="http://schemas.microsoft.com/office/spreadsheetml/2009/9/main" objectType="CheckBox" checked="Checked" fmlaLink="$H$50" lockText="1" noThreeD="1"/>
</file>

<file path=xl/ctrlProps/ctrlProp1112.xml><?xml version="1.0" encoding="utf-8"?>
<formControlPr xmlns="http://schemas.microsoft.com/office/spreadsheetml/2009/9/main" objectType="CheckBox" fmlaLink="$I$50" lockText="1" noThreeD="1"/>
</file>

<file path=xl/ctrlProps/ctrlProp1113.xml><?xml version="1.0" encoding="utf-8"?>
<formControlPr xmlns="http://schemas.microsoft.com/office/spreadsheetml/2009/9/main" objectType="CheckBox" fmlaLink="$J$50" lockText="1" noThreeD="1"/>
</file>

<file path=xl/ctrlProps/ctrlProp1114.xml><?xml version="1.0" encoding="utf-8"?>
<formControlPr xmlns="http://schemas.microsoft.com/office/spreadsheetml/2009/9/main" objectType="CheckBox" fmlaLink="$K$50" lockText="1" noThreeD="1"/>
</file>

<file path=xl/ctrlProps/ctrlProp1115.xml><?xml version="1.0" encoding="utf-8"?>
<formControlPr xmlns="http://schemas.microsoft.com/office/spreadsheetml/2009/9/main" objectType="CheckBox" checked="Checked" fmlaLink="$H$51" lockText="1" noThreeD="1"/>
</file>

<file path=xl/ctrlProps/ctrlProp1116.xml><?xml version="1.0" encoding="utf-8"?>
<formControlPr xmlns="http://schemas.microsoft.com/office/spreadsheetml/2009/9/main" objectType="CheckBox" fmlaLink="$I$51" lockText="1" noThreeD="1"/>
</file>

<file path=xl/ctrlProps/ctrlProp1117.xml><?xml version="1.0" encoding="utf-8"?>
<formControlPr xmlns="http://schemas.microsoft.com/office/spreadsheetml/2009/9/main" objectType="CheckBox" fmlaLink="$J$51" lockText="1" noThreeD="1"/>
</file>

<file path=xl/ctrlProps/ctrlProp1118.xml><?xml version="1.0" encoding="utf-8"?>
<formControlPr xmlns="http://schemas.microsoft.com/office/spreadsheetml/2009/9/main" objectType="CheckBox" fmlaLink="$K$51" lockText="1" noThreeD="1"/>
</file>

<file path=xl/ctrlProps/ctrlProp1119.xml><?xml version="1.0" encoding="utf-8"?>
<formControlPr xmlns="http://schemas.microsoft.com/office/spreadsheetml/2009/9/main" objectType="CheckBox" checked="Checked" fmlaLink="$H$54" lockText="1" noThreeD="1"/>
</file>

<file path=xl/ctrlProps/ctrlProp112.xml><?xml version="1.0" encoding="utf-8"?>
<formControlPr xmlns="http://schemas.microsoft.com/office/spreadsheetml/2009/9/main" objectType="CheckBox" fmlaLink="$AB$16" noThreeD="1"/>
</file>

<file path=xl/ctrlProps/ctrlProp1120.xml><?xml version="1.0" encoding="utf-8"?>
<formControlPr xmlns="http://schemas.microsoft.com/office/spreadsheetml/2009/9/main" objectType="CheckBox" fmlaLink="$I$54" lockText="1" noThreeD="1"/>
</file>

<file path=xl/ctrlProps/ctrlProp1121.xml><?xml version="1.0" encoding="utf-8"?>
<formControlPr xmlns="http://schemas.microsoft.com/office/spreadsheetml/2009/9/main" objectType="CheckBox" fmlaLink="$J$54" lockText="1" noThreeD="1"/>
</file>

<file path=xl/ctrlProps/ctrlProp1122.xml><?xml version="1.0" encoding="utf-8"?>
<formControlPr xmlns="http://schemas.microsoft.com/office/spreadsheetml/2009/9/main" objectType="CheckBox" fmlaLink="$K$54" lockText="1" noThreeD="1"/>
</file>

<file path=xl/ctrlProps/ctrlProp1123.xml><?xml version="1.0" encoding="utf-8"?>
<formControlPr xmlns="http://schemas.microsoft.com/office/spreadsheetml/2009/9/main" objectType="CheckBox" checked="Checked" fmlaLink="$H$52" lockText="1" noThreeD="1"/>
</file>

<file path=xl/ctrlProps/ctrlProp1124.xml><?xml version="1.0" encoding="utf-8"?>
<formControlPr xmlns="http://schemas.microsoft.com/office/spreadsheetml/2009/9/main" objectType="CheckBox" fmlaLink="$I$52" lockText="1" noThreeD="1"/>
</file>

<file path=xl/ctrlProps/ctrlProp1125.xml><?xml version="1.0" encoding="utf-8"?>
<formControlPr xmlns="http://schemas.microsoft.com/office/spreadsheetml/2009/9/main" objectType="CheckBox" fmlaLink="$J$52" lockText="1" noThreeD="1"/>
</file>

<file path=xl/ctrlProps/ctrlProp1126.xml><?xml version="1.0" encoding="utf-8"?>
<formControlPr xmlns="http://schemas.microsoft.com/office/spreadsheetml/2009/9/main" objectType="CheckBox" fmlaLink="$K$52" lockText="1" noThreeD="1"/>
</file>

<file path=xl/ctrlProps/ctrlProp1127.xml><?xml version="1.0" encoding="utf-8"?>
<formControlPr xmlns="http://schemas.microsoft.com/office/spreadsheetml/2009/9/main" objectType="CheckBox" checked="Checked" fmlaLink="$H$55" lockText="1" noThreeD="1"/>
</file>

<file path=xl/ctrlProps/ctrlProp1128.xml><?xml version="1.0" encoding="utf-8"?>
<formControlPr xmlns="http://schemas.microsoft.com/office/spreadsheetml/2009/9/main" objectType="CheckBox" fmlaLink="$I$55" lockText="1" noThreeD="1"/>
</file>

<file path=xl/ctrlProps/ctrlProp1129.xml><?xml version="1.0" encoding="utf-8"?>
<formControlPr xmlns="http://schemas.microsoft.com/office/spreadsheetml/2009/9/main" objectType="CheckBox" fmlaLink="$J$55" lockText="1" noThreeD="1"/>
</file>

<file path=xl/ctrlProps/ctrlProp113.xml><?xml version="1.0" encoding="utf-8"?>
<formControlPr xmlns="http://schemas.microsoft.com/office/spreadsheetml/2009/9/main" objectType="CheckBox" checked="Checked" fmlaLink="$Y$17" noThreeD="1"/>
</file>

<file path=xl/ctrlProps/ctrlProp1130.xml><?xml version="1.0" encoding="utf-8"?>
<formControlPr xmlns="http://schemas.microsoft.com/office/spreadsheetml/2009/9/main" objectType="CheckBox" fmlaLink="$K$55" lockText="1" noThreeD="1"/>
</file>

<file path=xl/ctrlProps/ctrlProp1131.xml><?xml version="1.0" encoding="utf-8"?>
<formControlPr xmlns="http://schemas.microsoft.com/office/spreadsheetml/2009/9/main" objectType="CheckBox" checked="Checked" fmlaLink="$H$47" lockText="1" noThreeD="1"/>
</file>

<file path=xl/ctrlProps/ctrlProp1132.xml><?xml version="1.0" encoding="utf-8"?>
<formControlPr xmlns="http://schemas.microsoft.com/office/spreadsheetml/2009/9/main" objectType="CheckBox" fmlaLink="$I$47" lockText="1" noThreeD="1"/>
</file>

<file path=xl/ctrlProps/ctrlProp1133.xml><?xml version="1.0" encoding="utf-8"?>
<formControlPr xmlns="http://schemas.microsoft.com/office/spreadsheetml/2009/9/main" objectType="CheckBox" fmlaLink="$J$47" lockText="1" noThreeD="1"/>
</file>

<file path=xl/ctrlProps/ctrlProp1134.xml><?xml version="1.0" encoding="utf-8"?>
<formControlPr xmlns="http://schemas.microsoft.com/office/spreadsheetml/2009/9/main" objectType="CheckBox" fmlaLink="$K$47" lockText="1" noThreeD="1"/>
</file>

<file path=xl/ctrlProps/ctrlProp1135.xml><?xml version="1.0" encoding="utf-8"?>
<formControlPr xmlns="http://schemas.microsoft.com/office/spreadsheetml/2009/9/main" objectType="CheckBox" checked="Checked" fmlaLink="$H$34" lockText="1" noThreeD="1"/>
</file>

<file path=xl/ctrlProps/ctrlProp1136.xml><?xml version="1.0" encoding="utf-8"?>
<formControlPr xmlns="http://schemas.microsoft.com/office/spreadsheetml/2009/9/main" objectType="CheckBox" fmlaLink="$I$34" lockText="1" noThreeD="1"/>
</file>

<file path=xl/ctrlProps/ctrlProp1137.xml><?xml version="1.0" encoding="utf-8"?>
<formControlPr xmlns="http://schemas.microsoft.com/office/spreadsheetml/2009/9/main" objectType="CheckBox" fmlaLink="$J$34" lockText="1" noThreeD="1"/>
</file>

<file path=xl/ctrlProps/ctrlProp1138.xml><?xml version="1.0" encoding="utf-8"?>
<formControlPr xmlns="http://schemas.microsoft.com/office/spreadsheetml/2009/9/main" objectType="CheckBox" fmlaLink="$K$34" lockText="1" noThreeD="1"/>
</file>

<file path=xl/ctrlProps/ctrlProp1139.xml><?xml version="1.0" encoding="utf-8"?>
<formControlPr xmlns="http://schemas.microsoft.com/office/spreadsheetml/2009/9/main" objectType="CheckBox" checked="Checked" fmlaLink="$H$32" lockText="1" noThreeD="1"/>
</file>

<file path=xl/ctrlProps/ctrlProp114.xml><?xml version="1.0" encoding="utf-8"?>
<formControlPr xmlns="http://schemas.microsoft.com/office/spreadsheetml/2009/9/main" objectType="CheckBox" fmlaLink="$Z$17" noThreeD="1"/>
</file>

<file path=xl/ctrlProps/ctrlProp1140.xml><?xml version="1.0" encoding="utf-8"?>
<formControlPr xmlns="http://schemas.microsoft.com/office/spreadsheetml/2009/9/main" objectType="CheckBox" fmlaLink="$I$32" lockText="1" noThreeD="1"/>
</file>

<file path=xl/ctrlProps/ctrlProp1141.xml><?xml version="1.0" encoding="utf-8"?>
<formControlPr xmlns="http://schemas.microsoft.com/office/spreadsheetml/2009/9/main" objectType="CheckBox" fmlaLink="$J$32" lockText="1" noThreeD="1"/>
</file>

<file path=xl/ctrlProps/ctrlProp1142.xml><?xml version="1.0" encoding="utf-8"?>
<formControlPr xmlns="http://schemas.microsoft.com/office/spreadsheetml/2009/9/main" objectType="CheckBox" fmlaLink="$K$32" lockText="1" noThreeD="1"/>
</file>

<file path=xl/ctrlProps/ctrlProp1143.xml><?xml version="1.0" encoding="utf-8"?>
<formControlPr xmlns="http://schemas.microsoft.com/office/spreadsheetml/2009/9/main" objectType="CheckBox" checked="Checked" fmlaLink="$H$38" lockText="1" noThreeD="1"/>
</file>

<file path=xl/ctrlProps/ctrlProp1144.xml><?xml version="1.0" encoding="utf-8"?>
<formControlPr xmlns="http://schemas.microsoft.com/office/spreadsheetml/2009/9/main" objectType="CheckBox" fmlaLink="$I$38" lockText="1" noThreeD="1"/>
</file>

<file path=xl/ctrlProps/ctrlProp1145.xml><?xml version="1.0" encoding="utf-8"?>
<formControlPr xmlns="http://schemas.microsoft.com/office/spreadsheetml/2009/9/main" objectType="CheckBox" checked="Checked" fmlaLink="$H$53" lockText="1" noThreeD="1"/>
</file>

<file path=xl/ctrlProps/ctrlProp1146.xml><?xml version="1.0" encoding="utf-8"?>
<formControlPr xmlns="http://schemas.microsoft.com/office/spreadsheetml/2009/9/main" objectType="CheckBox" fmlaLink="$I$53" lockText="1" noThreeD="1"/>
</file>

<file path=xl/ctrlProps/ctrlProp1147.xml><?xml version="1.0" encoding="utf-8"?>
<formControlPr xmlns="http://schemas.microsoft.com/office/spreadsheetml/2009/9/main" objectType="CheckBox" fmlaLink="$J$53" lockText="1" noThreeD="1"/>
</file>

<file path=xl/ctrlProps/ctrlProp1148.xml><?xml version="1.0" encoding="utf-8"?>
<formControlPr xmlns="http://schemas.microsoft.com/office/spreadsheetml/2009/9/main" objectType="CheckBox" fmlaLink="$K$53" lockText="1" noThreeD="1"/>
</file>

<file path=xl/ctrlProps/ctrlProp1149.xml><?xml version="1.0" encoding="utf-8"?>
<formControlPr xmlns="http://schemas.microsoft.com/office/spreadsheetml/2009/9/main" objectType="CheckBox" checked="Checked" fmlaLink="$H$36" lockText="1" noThreeD="1"/>
</file>

<file path=xl/ctrlProps/ctrlProp115.xml><?xml version="1.0" encoding="utf-8"?>
<formControlPr xmlns="http://schemas.microsoft.com/office/spreadsheetml/2009/9/main" objectType="CheckBox" fmlaLink="$AA$17" noThreeD="1"/>
</file>

<file path=xl/ctrlProps/ctrlProp1150.xml><?xml version="1.0" encoding="utf-8"?>
<formControlPr xmlns="http://schemas.microsoft.com/office/spreadsheetml/2009/9/main" objectType="CheckBox" fmlaLink="$I$36" lockText="1" noThreeD="1"/>
</file>

<file path=xl/ctrlProps/ctrlProp1151.xml><?xml version="1.0" encoding="utf-8"?>
<formControlPr xmlns="http://schemas.microsoft.com/office/spreadsheetml/2009/9/main" objectType="CheckBox" fmlaLink="$J$36" lockText="1" noThreeD="1"/>
</file>

<file path=xl/ctrlProps/ctrlProp1152.xml><?xml version="1.0" encoding="utf-8"?>
<formControlPr xmlns="http://schemas.microsoft.com/office/spreadsheetml/2009/9/main" objectType="CheckBox" fmlaLink="$K$36" lockText="1" noThreeD="1"/>
</file>

<file path=xl/ctrlProps/ctrlProp1153.xml><?xml version="1.0" encoding="utf-8"?>
<formControlPr xmlns="http://schemas.microsoft.com/office/spreadsheetml/2009/9/main" objectType="CheckBox" fmlaLink="$K$37" lockText="1" noThreeD="1"/>
</file>

<file path=xl/ctrlProps/ctrlProp1154.xml><?xml version="1.0" encoding="utf-8"?>
<formControlPr xmlns="http://schemas.microsoft.com/office/spreadsheetml/2009/9/main" objectType="CheckBox" fmlaLink="$J$40" lockText="1" noThreeD="1"/>
</file>

<file path=xl/ctrlProps/ctrlProp1155.xml><?xml version="1.0" encoding="utf-8"?>
<formControlPr xmlns="http://schemas.microsoft.com/office/spreadsheetml/2009/9/main" objectType="CheckBox" fmlaLink="$I$40" lockText="1" noThreeD="1"/>
</file>

<file path=xl/ctrlProps/ctrlProp1156.xml><?xml version="1.0" encoding="utf-8"?>
<formControlPr xmlns="http://schemas.microsoft.com/office/spreadsheetml/2009/9/main" objectType="CheckBox" fmlaLink="$K$41" lockText="1" noThreeD="1"/>
</file>

<file path=xl/ctrlProps/ctrlProp1157.xml><?xml version="1.0" encoding="utf-8"?>
<formControlPr xmlns="http://schemas.microsoft.com/office/spreadsheetml/2009/9/main" objectType="CheckBox" checked="Checked" fmlaLink="$H$41" lockText="1" noThreeD="1"/>
</file>

<file path=xl/ctrlProps/ctrlProp1158.xml><?xml version="1.0" encoding="utf-8"?>
<formControlPr xmlns="http://schemas.microsoft.com/office/spreadsheetml/2009/9/main" objectType="CheckBox" checked="Checked" fmlaLink="$H$56" lockText="1" noThreeD="1"/>
</file>

<file path=xl/ctrlProps/ctrlProp1159.xml><?xml version="1.0" encoding="utf-8"?>
<formControlPr xmlns="http://schemas.microsoft.com/office/spreadsheetml/2009/9/main" objectType="CheckBox" fmlaLink="$I$56" lockText="1" noThreeD="1"/>
</file>

<file path=xl/ctrlProps/ctrlProp116.xml><?xml version="1.0" encoding="utf-8"?>
<formControlPr xmlns="http://schemas.microsoft.com/office/spreadsheetml/2009/9/main" objectType="CheckBox" fmlaLink="$AB$17" noThreeD="1"/>
</file>

<file path=xl/ctrlProps/ctrlProp1160.xml><?xml version="1.0" encoding="utf-8"?>
<formControlPr xmlns="http://schemas.microsoft.com/office/spreadsheetml/2009/9/main" objectType="CheckBox" fmlaLink="$J$56" lockText="1" noThreeD="1"/>
</file>

<file path=xl/ctrlProps/ctrlProp1161.xml><?xml version="1.0" encoding="utf-8"?>
<formControlPr xmlns="http://schemas.microsoft.com/office/spreadsheetml/2009/9/main" objectType="CheckBox" fmlaLink="$K$56" lockText="1" noThreeD="1"/>
</file>

<file path=xl/ctrlProps/ctrlProp1162.xml><?xml version="1.0" encoding="utf-8"?>
<formControlPr xmlns="http://schemas.microsoft.com/office/spreadsheetml/2009/9/main" objectType="CheckBox" checked="Checked" fmlaLink="$H$57" lockText="1" noThreeD="1"/>
</file>

<file path=xl/ctrlProps/ctrlProp1163.xml><?xml version="1.0" encoding="utf-8"?>
<formControlPr xmlns="http://schemas.microsoft.com/office/spreadsheetml/2009/9/main" objectType="CheckBox" fmlaLink="$I$57" lockText="1" noThreeD="1"/>
</file>

<file path=xl/ctrlProps/ctrlProp1164.xml><?xml version="1.0" encoding="utf-8"?>
<formControlPr xmlns="http://schemas.microsoft.com/office/spreadsheetml/2009/9/main" objectType="CheckBox" fmlaLink="$J$57" lockText="1" noThreeD="1"/>
</file>

<file path=xl/ctrlProps/ctrlProp1165.xml><?xml version="1.0" encoding="utf-8"?>
<formControlPr xmlns="http://schemas.microsoft.com/office/spreadsheetml/2009/9/main" objectType="CheckBox" fmlaLink="$K$57" lockText="1" noThreeD="1"/>
</file>

<file path=xl/ctrlProps/ctrlProp1166.xml><?xml version="1.0" encoding="utf-8"?>
<formControlPr xmlns="http://schemas.microsoft.com/office/spreadsheetml/2009/9/main" objectType="CheckBox" fmlaLink="$I$46" lockText="1" noThreeD="1"/>
</file>

<file path=xl/ctrlProps/ctrlProp1167.xml><?xml version="1.0" encoding="utf-8"?>
<formControlPr xmlns="http://schemas.microsoft.com/office/spreadsheetml/2009/9/main" objectType="CheckBox" checked="Checked" fmlaLink="$H$46" lockText="1" noThreeD="1"/>
</file>

<file path=xl/ctrlProps/ctrlProp1168.xml><?xml version="1.0" encoding="utf-8"?>
<formControlPr xmlns="http://schemas.microsoft.com/office/spreadsheetml/2009/9/main" objectType="CheckBox" fmlaLink="$J$46" lockText="1" noThreeD="1"/>
</file>

<file path=xl/ctrlProps/ctrlProp1169.xml><?xml version="1.0" encoding="utf-8"?>
<formControlPr xmlns="http://schemas.microsoft.com/office/spreadsheetml/2009/9/main" objectType="CheckBox" fmlaLink="$K$46" lockText="1" noThreeD="1"/>
</file>

<file path=xl/ctrlProps/ctrlProp117.xml><?xml version="1.0" encoding="utf-8"?>
<formControlPr xmlns="http://schemas.microsoft.com/office/spreadsheetml/2009/9/main" objectType="CheckBox" checked="Checked" fmlaLink="$Y$18" noThreeD="1"/>
</file>

<file path=xl/ctrlProps/ctrlProp1170.xml><?xml version="1.0" encoding="utf-8"?>
<formControlPr xmlns="http://schemas.microsoft.com/office/spreadsheetml/2009/9/main" objectType="CheckBox" fmlaLink="$J$39" lockText="1" noThreeD="1"/>
</file>

<file path=xl/ctrlProps/ctrlProp1171.xml><?xml version="1.0" encoding="utf-8"?>
<formControlPr xmlns="http://schemas.microsoft.com/office/spreadsheetml/2009/9/main" objectType="CheckBox" fmlaLink="$K$39" lockText="1" noThreeD="1"/>
</file>

<file path=xl/ctrlProps/ctrlProp1172.xml><?xml version="1.0" encoding="utf-8"?>
<formControlPr xmlns="http://schemas.microsoft.com/office/spreadsheetml/2009/9/main" objectType="CheckBox" checked="Checked" fmlaLink="$H$39" lockText="1" noThreeD="1"/>
</file>

<file path=xl/ctrlProps/ctrlProp1173.xml><?xml version="1.0" encoding="utf-8"?>
<formControlPr xmlns="http://schemas.microsoft.com/office/spreadsheetml/2009/9/main" objectType="CheckBox" fmlaLink="$I$39" lockText="1" noThreeD="1"/>
</file>

<file path=xl/ctrlProps/ctrlProp1174.xml><?xml version="1.0" encoding="utf-8"?>
<formControlPr xmlns="http://schemas.microsoft.com/office/spreadsheetml/2009/9/main" objectType="CheckBox" fmlaLink="$C$20" lockText="1" noThreeD="1"/>
</file>

<file path=xl/ctrlProps/ctrlProp1175.xml><?xml version="1.0" encoding="utf-8"?>
<formControlPr xmlns="http://schemas.microsoft.com/office/spreadsheetml/2009/9/main" objectType="GBox" noThreeD="1"/>
</file>

<file path=xl/ctrlProps/ctrlProp1176.xml><?xml version="1.0" encoding="utf-8"?>
<formControlPr xmlns="http://schemas.microsoft.com/office/spreadsheetml/2009/9/main" objectType="GBox" noThreeD="1"/>
</file>

<file path=xl/ctrlProps/ctrlProp1177.xml><?xml version="1.0" encoding="utf-8"?>
<formControlPr xmlns="http://schemas.microsoft.com/office/spreadsheetml/2009/9/main" objectType="GBox" noThreeD="1"/>
</file>

<file path=xl/ctrlProps/ctrlProp1178.xml><?xml version="1.0" encoding="utf-8"?>
<formControlPr xmlns="http://schemas.microsoft.com/office/spreadsheetml/2009/9/main" objectType="GBox" noThreeD="1"/>
</file>

<file path=xl/ctrlProps/ctrlProp1179.xml><?xml version="1.0" encoding="utf-8"?>
<formControlPr xmlns="http://schemas.microsoft.com/office/spreadsheetml/2009/9/main" objectType="GBox" noThreeD="1"/>
</file>

<file path=xl/ctrlProps/ctrlProp118.xml><?xml version="1.0" encoding="utf-8"?>
<formControlPr xmlns="http://schemas.microsoft.com/office/spreadsheetml/2009/9/main" objectType="CheckBox" fmlaLink="$Z$18" noThreeD="1"/>
</file>

<file path=xl/ctrlProps/ctrlProp1180.xml><?xml version="1.0" encoding="utf-8"?>
<formControlPr xmlns="http://schemas.microsoft.com/office/spreadsheetml/2009/9/main" objectType="GBox" noThreeD="1"/>
</file>

<file path=xl/ctrlProps/ctrlProp1181.xml><?xml version="1.0" encoding="utf-8"?>
<formControlPr xmlns="http://schemas.microsoft.com/office/spreadsheetml/2009/9/main" objectType="GBox" noThreeD="1"/>
</file>

<file path=xl/ctrlProps/ctrlProp1182.xml><?xml version="1.0" encoding="utf-8"?>
<formControlPr xmlns="http://schemas.microsoft.com/office/spreadsheetml/2009/9/main" objectType="GBox" noThreeD="1"/>
</file>

<file path=xl/ctrlProps/ctrlProp1183.xml><?xml version="1.0" encoding="utf-8"?>
<formControlPr xmlns="http://schemas.microsoft.com/office/spreadsheetml/2009/9/main" objectType="GBox" noThreeD="1"/>
</file>

<file path=xl/ctrlProps/ctrlProp1184.xml><?xml version="1.0" encoding="utf-8"?>
<formControlPr xmlns="http://schemas.microsoft.com/office/spreadsheetml/2009/9/main" objectType="GBox" noThreeD="1"/>
</file>

<file path=xl/ctrlProps/ctrlProp1185.xml><?xml version="1.0" encoding="utf-8"?>
<formControlPr xmlns="http://schemas.microsoft.com/office/spreadsheetml/2009/9/main" objectType="GBox" noThreeD="1"/>
</file>

<file path=xl/ctrlProps/ctrlProp1186.xml><?xml version="1.0" encoding="utf-8"?>
<formControlPr xmlns="http://schemas.microsoft.com/office/spreadsheetml/2009/9/main" objectType="CheckBox" checked="Checked" fmlaLink="$H$9" noThreeD="1"/>
</file>

<file path=xl/ctrlProps/ctrlProp1187.xml><?xml version="1.0" encoding="utf-8"?>
<formControlPr xmlns="http://schemas.microsoft.com/office/spreadsheetml/2009/9/main" objectType="CheckBox" fmlaLink="$I$9" noThreeD="1"/>
</file>

<file path=xl/ctrlProps/ctrlProp1188.xml><?xml version="1.0" encoding="utf-8"?>
<formControlPr xmlns="http://schemas.microsoft.com/office/spreadsheetml/2009/9/main" objectType="CheckBox" fmlaLink="$J$9" noThreeD="1"/>
</file>

<file path=xl/ctrlProps/ctrlProp1189.xml><?xml version="1.0" encoding="utf-8"?>
<formControlPr xmlns="http://schemas.microsoft.com/office/spreadsheetml/2009/9/main" objectType="CheckBox" fmlaLink="$K$9" noThreeD="1"/>
</file>

<file path=xl/ctrlProps/ctrlProp119.xml><?xml version="1.0" encoding="utf-8"?>
<formControlPr xmlns="http://schemas.microsoft.com/office/spreadsheetml/2009/9/main" objectType="CheckBox" fmlaLink="$AA$18" noThreeD="1"/>
</file>

<file path=xl/ctrlProps/ctrlProp1190.xml><?xml version="1.0" encoding="utf-8"?>
<formControlPr xmlns="http://schemas.microsoft.com/office/spreadsheetml/2009/9/main" objectType="CheckBox" fmlaLink="$J$9" noThreeD="1"/>
</file>

<file path=xl/ctrlProps/ctrlProp1191.xml><?xml version="1.0" encoding="utf-8"?>
<formControlPr xmlns="http://schemas.microsoft.com/office/spreadsheetml/2009/9/main" objectType="CheckBox" checked="Checked" fmlaLink="$H$10" noThreeD="1"/>
</file>

<file path=xl/ctrlProps/ctrlProp1192.xml><?xml version="1.0" encoding="utf-8"?>
<formControlPr xmlns="http://schemas.microsoft.com/office/spreadsheetml/2009/9/main" objectType="CheckBox" fmlaLink="$I$10" noThreeD="1"/>
</file>

<file path=xl/ctrlProps/ctrlProp1193.xml><?xml version="1.0" encoding="utf-8"?>
<formControlPr xmlns="http://schemas.microsoft.com/office/spreadsheetml/2009/9/main" objectType="CheckBox" fmlaLink="$J$10" noThreeD="1"/>
</file>

<file path=xl/ctrlProps/ctrlProp1194.xml><?xml version="1.0" encoding="utf-8"?>
<formControlPr xmlns="http://schemas.microsoft.com/office/spreadsheetml/2009/9/main" objectType="CheckBox" checked="Checked" fmlaLink="$H$11" noThreeD="1"/>
</file>

<file path=xl/ctrlProps/ctrlProp1195.xml><?xml version="1.0" encoding="utf-8"?>
<formControlPr xmlns="http://schemas.microsoft.com/office/spreadsheetml/2009/9/main" objectType="CheckBox" fmlaLink="$I$11" noThreeD="1"/>
</file>

<file path=xl/ctrlProps/ctrlProp1196.xml><?xml version="1.0" encoding="utf-8"?>
<formControlPr xmlns="http://schemas.microsoft.com/office/spreadsheetml/2009/9/main" objectType="CheckBox" fmlaLink="$J$11" noThreeD="1"/>
</file>

<file path=xl/ctrlProps/ctrlProp1197.xml><?xml version="1.0" encoding="utf-8"?>
<formControlPr xmlns="http://schemas.microsoft.com/office/spreadsheetml/2009/9/main" objectType="CheckBox" fmlaLink="$K$11" noThreeD="1"/>
</file>

<file path=xl/ctrlProps/ctrlProp1198.xml><?xml version="1.0" encoding="utf-8"?>
<formControlPr xmlns="http://schemas.microsoft.com/office/spreadsheetml/2009/9/main" objectType="CheckBox" checked="Checked" fmlaLink="$H$12" noThreeD="1"/>
</file>

<file path=xl/ctrlProps/ctrlProp1199.xml><?xml version="1.0" encoding="utf-8"?>
<formControlPr xmlns="http://schemas.microsoft.com/office/spreadsheetml/2009/9/main" objectType="CheckBox" fmlaLink="$I$12"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fmlaLink="$AB$18" noThreeD="1"/>
</file>

<file path=xl/ctrlProps/ctrlProp1200.xml><?xml version="1.0" encoding="utf-8"?>
<formControlPr xmlns="http://schemas.microsoft.com/office/spreadsheetml/2009/9/main" objectType="CheckBox" fmlaLink="$J$12" noThreeD="1"/>
</file>

<file path=xl/ctrlProps/ctrlProp1201.xml><?xml version="1.0" encoding="utf-8"?>
<formControlPr xmlns="http://schemas.microsoft.com/office/spreadsheetml/2009/9/main" objectType="CheckBox" fmlaLink="$K$12" noThreeD="1"/>
</file>

<file path=xl/ctrlProps/ctrlProp1202.xml><?xml version="1.0" encoding="utf-8"?>
<formControlPr xmlns="http://schemas.microsoft.com/office/spreadsheetml/2009/9/main" objectType="CheckBox" checked="Checked" fmlaLink="$H$15" noThreeD="1"/>
</file>

<file path=xl/ctrlProps/ctrlProp1203.xml><?xml version="1.0" encoding="utf-8"?>
<formControlPr xmlns="http://schemas.microsoft.com/office/spreadsheetml/2009/9/main" objectType="CheckBox" fmlaLink="$I$15" noThreeD="1"/>
</file>

<file path=xl/ctrlProps/ctrlProp1204.xml><?xml version="1.0" encoding="utf-8"?>
<formControlPr xmlns="http://schemas.microsoft.com/office/spreadsheetml/2009/9/main" objectType="CheckBox" fmlaLink="$J$15" noThreeD="1"/>
</file>

<file path=xl/ctrlProps/ctrlProp1205.xml><?xml version="1.0" encoding="utf-8"?>
<formControlPr xmlns="http://schemas.microsoft.com/office/spreadsheetml/2009/9/main" objectType="CheckBox" fmlaLink="$K$15" noThreeD="1"/>
</file>

<file path=xl/ctrlProps/ctrlProp1206.xml><?xml version="1.0" encoding="utf-8"?>
<formControlPr xmlns="http://schemas.microsoft.com/office/spreadsheetml/2009/9/main" objectType="CheckBox" checked="Checked" fmlaLink="$H$16" noThreeD="1"/>
</file>

<file path=xl/ctrlProps/ctrlProp1207.xml><?xml version="1.0" encoding="utf-8"?>
<formControlPr xmlns="http://schemas.microsoft.com/office/spreadsheetml/2009/9/main" objectType="CheckBox" fmlaLink="$I$16" noThreeD="1"/>
</file>

<file path=xl/ctrlProps/ctrlProp1208.xml><?xml version="1.0" encoding="utf-8"?>
<formControlPr xmlns="http://schemas.microsoft.com/office/spreadsheetml/2009/9/main" objectType="CheckBox" fmlaLink="$J$16" noThreeD="1"/>
</file>

<file path=xl/ctrlProps/ctrlProp1209.xml><?xml version="1.0" encoding="utf-8"?>
<formControlPr xmlns="http://schemas.microsoft.com/office/spreadsheetml/2009/9/main" objectType="CheckBox" fmlaLink="$K$16" noThreeD="1"/>
</file>

<file path=xl/ctrlProps/ctrlProp121.xml><?xml version="1.0" encoding="utf-8"?>
<formControlPr xmlns="http://schemas.microsoft.com/office/spreadsheetml/2009/9/main" objectType="CheckBox" checked="Checked" fmlaLink="$Y$19" noThreeD="1"/>
</file>

<file path=xl/ctrlProps/ctrlProp1210.xml><?xml version="1.0" encoding="utf-8"?>
<formControlPr xmlns="http://schemas.microsoft.com/office/spreadsheetml/2009/9/main" objectType="CheckBox" fmlaLink="$I$17" noThreeD="1"/>
</file>

<file path=xl/ctrlProps/ctrlProp1211.xml><?xml version="1.0" encoding="utf-8"?>
<formControlPr xmlns="http://schemas.microsoft.com/office/spreadsheetml/2009/9/main" objectType="CheckBox" fmlaLink="$J$17" noThreeD="1"/>
</file>

<file path=xl/ctrlProps/ctrlProp1212.xml><?xml version="1.0" encoding="utf-8"?>
<formControlPr xmlns="http://schemas.microsoft.com/office/spreadsheetml/2009/9/main" objectType="CheckBox" fmlaLink="$K$17" noThreeD="1"/>
</file>

<file path=xl/ctrlProps/ctrlProp1213.xml><?xml version="1.0" encoding="utf-8"?>
<formControlPr xmlns="http://schemas.microsoft.com/office/spreadsheetml/2009/9/main" objectType="GBox" noThreeD="1"/>
</file>

<file path=xl/ctrlProps/ctrlProp1214.xml><?xml version="1.0" encoding="utf-8"?>
<formControlPr xmlns="http://schemas.microsoft.com/office/spreadsheetml/2009/9/main" objectType="GBox" noThreeD="1"/>
</file>

<file path=xl/ctrlProps/ctrlProp1215.xml><?xml version="1.0" encoding="utf-8"?>
<formControlPr xmlns="http://schemas.microsoft.com/office/spreadsheetml/2009/9/main" objectType="CheckBox" checked="Checked" fmlaLink="$H$27" noThreeD="1"/>
</file>

<file path=xl/ctrlProps/ctrlProp1216.xml><?xml version="1.0" encoding="utf-8"?>
<formControlPr xmlns="http://schemas.microsoft.com/office/spreadsheetml/2009/9/main" objectType="CheckBox" fmlaLink="$I$27" noThreeD="1"/>
</file>

<file path=xl/ctrlProps/ctrlProp1217.xml><?xml version="1.0" encoding="utf-8"?>
<formControlPr xmlns="http://schemas.microsoft.com/office/spreadsheetml/2009/9/main" objectType="CheckBox" fmlaLink="$J$27" noThreeD="1"/>
</file>

<file path=xl/ctrlProps/ctrlProp1218.xml><?xml version="1.0" encoding="utf-8"?>
<formControlPr xmlns="http://schemas.microsoft.com/office/spreadsheetml/2009/9/main" objectType="CheckBox" fmlaLink="$K$27" noThreeD="1"/>
</file>

<file path=xl/ctrlProps/ctrlProp1219.xml><?xml version="1.0" encoding="utf-8"?>
<formControlPr xmlns="http://schemas.microsoft.com/office/spreadsheetml/2009/9/main" objectType="GBox" noThreeD="1"/>
</file>

<file path=xl/ctrlProps/ctrlProp122.xml><?xml version="1.0" encoding="utf-8"?>
<formControlPr xmlns="http://schemas.microsoft.com/office/spreadsheetml/2009/9/main" objectType="CheckBox" fmlaLink="$Z$19" noThreeD="1"/>
</file>

<file path=xl/ctrlProps/ctrlProp1220.xml><?xml version="1.0" encoding="utf-8"?>
<formControlPr xmlns="http://schemas.microsoft.com/office/spreadsheetml/2009/9/main" objectType="GBox" noThreeD="1"/>
</file>

<file path=xl/ctrlProps/ctrlProp1221.xml><?xml version="1.0" encoding="utf-8"?>
<formControlPr xmlns="http://schemas.microsoft.com/office/spreadsheetml/2009/9/main" objectType="GBox" noThreeD="1"/>
</file>

<file path=xl/ctrlProps/ctrlProp1222.xml><?xml version="1.0" encoding="utf-8"?>
<formControlPr xmlns="http://schemas.microsoft.com/office/spreadsheetml/2009/9/main" objectType="GBox" noThreeD="1"/>
</file>

<file path=xl/ctrlProps/ctrlProp1223.xml><?xml version="1.0" encoding="utf-8"?>
<formControlPr xmlns="http://schemas.microsoft.com/office/spreadsheetml/2009/9/main" objectType="GBox" noThreeD="1"/>
</file>

<file path=xl/ctrlProps/ctrlProp1224.xml><?xml version="1.0" encoding="utf-8"?>
<formControlPr xmlns="http://schemas.microsoft.com/office/spreadsheetml/2009/9/main" objectType="CheckBox" checked="Checked" fmlaLink="$Y$16" noThreeD="1"/>
</file>

<file path=xl/ctrlProps/ctrlProp1225.xml><?xml version="1.0" encoding="utf-8"?>
<formControlPr xmlns="http://schemas.microsoft.com/office/spreadsheetml/2009/9/main" objectType="CheckBox" fmlaLink="$Z$16" noThreeD="1"/>
</file>

<file path=xl/ctrlProps/ctrlProp1226.xml><?xml version="1.0" encoding="utf-8"?>
<formControlPr xmlns="http://schemas.microsoft.com/office/spreadsheetml/2009/9/main" objectType="CheckBox" fmlaLink="$AA$16" noThreeD="1"/>
</file>

<file path=xl/ctrlProps/ctrlProp1227.xml><?xml version="1.0" encoding="utf-8"?>
<formControlPr xmlns="http://schemas.microsoft.com/office/spreadsheetml/2009/9/main" objectType="CheckBox" fmlaLink="$AB$16" noThreeD="1"/>
</file>

<file path=xl/ctrlProps/ctrlProp1228.xml><?xml version="1.0" encoding="utf-8"?>
<formControlPr xmlns="http://schemas.microsoft.com/office/spreadsheetml/2009/9/main" objectType="CheckBox" checked="Checked" fmlaLink="$Y$17" noThreeD="1"/>
</file>

<file path=xl/ctrlProps/ctrlProp1229.xml><?xml version="1.0" encoding="utf-8"?>
<formControlPr xmlns="http://schemas.microsoft.com/office/spreadsheetml/2009/9/main" objectType="CheckBox" fmlaLink="$Z$17" noThreeD="1"/>
</file>

<file path=xl/ctrlProps/ctrlProp123.xml><?xml version="1.0" encoding="utf-8"?>
<formControlPr xmlns="http://schemas.microsoft.com/office/spreadsheetml/2009/9/main" objectType="CheckBox" fmlaLink="$AA$19" noThreeD="1"/>
</file>

<file path=xl/ctrlProps/ctrlProp1230.xml><?xml version="1.0" encoding="utf-8"?>
<formControlPr xmlns="http://schemas.microsoft.com/office/spreadsheetml/2009/9/main" objectType="CheckBox" fmlaLink="$AA$17" noThreeD="1"/>
</file>

<file path=xl/ctrlProps/ctrlProp1231.xml><?xml version="1.0" encoding="utf-8"?>
<formControlPr xmlns="http://schemas.microsoft.com/office/spreadsheetml/2009/9/main" objectType="CheckBox" fmlaLink="$AB$17" noThreeD="1"/>
</file>

<file path=xl/ctrlProps/ctrlProp1232.xml><?xml version="1.0" encoding="utf-8"?>
<formControlPr xmlns="http://schemas.microsoft.com/office/spreadsheetml/2009/9/main" objectType="CheckBox" checked="Checked" fmlaLink="$Y$18" noThreeD="1"/>
</file>

<file path=xl/ctrlProps/ctrlProp1233.xml><?xml version="1.0" encoding="utf-8"?>
<formControlPr xmlns="http://schemas.microsoft.com/office/spreadsheetml/2009/9/main" objectType="CheckBox" fmlaLink="$Z$18" noThreeD="1"/>
</file>

<file path=xl/ctrlProps/ctrlProp1234.xml><?xml version="1.0" encoding="utf-8"?>
<formControlPr xmlns="http://schemas.microsoft.com/office/spreadsheetml/2009/9/main" objectType="CheckBox" fmlaLink="$AA$18" noThreeD="1"/>
</file>

<file path=xl/ctrlProps/ctrlProp1235.xml><?xml version="1.0" encoding="utf-8"?>
<formControlPr xmlns="http://schemas.microsoft.com/office/spreadsheetml/2009/9/main" objectType="CheckBox" fmlaLink="$AB$18" noThreeD="1"/>
</file>

<file path=xl/ctrlProps/ctrlProp1236.xml><?xml version="1.0" encoding="utf-8"?>
<formControlPr xmlns="http://schemas.microsoft.com/office/spreadsheetml/2009/9/main" objectType="CheckBox" checked="Checked" fmlaLink="$Y$19" noThreeD="1"/>
</file>

<file path=xl/ctrlProps/ctrlProp1237.xml><?xml version="1.0" encoding="utf-8"?>
<formControlPr xmlns="http://schemas.microsoft.com/office/spreadsheetml/2009/9/main" objectType="CheckBox" fmlaLink="$Z$19" noThreeD="1"/>
</file>

<file path=xl/ctrlProps/ctrlProp1238.xml><?xml version="1.0" encoding="utf-8"?>
<formControlPr xmlns="http://schemas.microsoft.com/office/spreadsheetml/2009/9/main" objectType="CheckBox" fmlaLink="$AA$19" noThreeD="1"/>
</file>

<file path=xl/ctrlProps/ctrlProp1239.xml><?xml version="1.0" encoding="utf-8"?>
<formControlPr xmlns="http://schemas.microsoft.com/office/spreadsheetml/2009/9/main" objectType="CheckBox" fmlaLink="$AB$19" noThreeD="1"/>
</file>

<file path=xl/ctrlProps/ctrlProp124.xml><?xml version="1.0" encoding="utf-8"?>
<formControlPr xmlns="http://schemas.microsoft.com/office/spreadsheetml/2009/9/main" objectType="CheckBox" fmlaLink="$AB$19" noThreeD="1"/>
</file>

<file path=xl/ctrlProps/ctrlProp1240.xml><?xml version="1.0" encoding="utf-8"?>
<formControlPr xmlns="http://schemas.microsoft.com/office/spreadsheetml/2009/9/main" objectType="CheckBox" checked="Checked" fmlaLink="$Y$20" noThreeD="1"/>
</file>

<file path=xl/ctrlProps/ctrlProp1241.xml><?xml version="1.0" encoding="utf-8"?>
<formControlPr xmlns="http://schemas.microsoft.com/office/spreadsheetml/2009/9/main" objectType="CheckBox" fmlaLink="$Z$20" noThreeD="1"/>
</file>

<file path=xl/ctrlProps/ctrlProp1242.xml><?xml version="1.0" encoding="utf-8"?>
<formControlPr xmlns="http://schemas.microsoft.com/office/spreadsheetml/2009/9/main" objectType="CheckBox" fmlaLink="$AA$20" noThreeD="1"/>
</file>

<file path=xl/ctrlProps/ctrlProp1243.xml><?xml version="1.0" encoding="utf-8"?>
<formControlPr xmlns="http://schemas.microsoft.com/office/spreadsheetml/2009/9/main" objectType="CheckBox" fmlaLink="$AB$20" noThreeD="1"/>
</file>

<file path=xl/ctrlProps/ctrlProp1244.xml><?xml version="1.0" encoding="utf-8"?>
<formControlPr xmlns="http://schemas.microsoft.com/office/spreadsheetml/2009/9/main" objectType="CheckBox" checked="Checked" fmlaLink="$Y$21" noThreeD="1"/>
</file>

<file path=xl/ctrlProps/ctrlProp1245.xml><?xml version="1.0" encoding="utf-8"?>
<formControlPr xmlns="http://schemas.microsoft.com/office/spreadsheetml/2009/9/main" objectType="CheckBox" fmlaLink="$Z$21" noThreeD="1"/>
</file>

<file path=xl/ctrlProps/ctrlProp1246.xml><?xml version="1.0" encoding="utf-8"?>
<formControlPr xmlns="http://schemas.microsoft.com/office/spreadsheetml/2009/9/main" objectType="CheckBox" fmlaLink="$AA$21" noThreeD="1"/>
</file>

<file path=xl/ctrlProps/ctrlProp1247.xml><?xml version="1.0" encoding="utf-8"?>
<formControlPr xmlns="http://schemas.microsoft.com/office/spreadsheetml/2009/9/main" objectType="CheckBox" fmlaLink="$AB$21" noThreeD="1"/>
</file>

<file path=xl/ctrlProps/ctrlProp1248.xml><?xml version="1.0" encoding="utf-8"?>
<formControlPr xmlns="http://schemas.microsoft.com/office/spreadsheetml/2009/9/main" objectType="CheckBox" checked="Checked" fmlaLink="$Y$23" noThreeD="1"/>
</file>

<file path=xl/ctrlProps/ctrlProp1249.xml><?xml version="1.0" encoding="utf-8"?>
<formControlPr xmlns="http://schemas.microsoft.com/office/spreadsheetml/2009/9/main" objectType="CheckBox" fmlaLink="$Z$23" noThreeD="1"/>
</file>

<file path=xl/ctrlProps/ctrlProp125.xml><?xml version="1.0" encoding="utf-8"?>
<formControlPr xmlns="http://schemas.microsoft.com/office/spreadsheetml/2009/9/main" objectType="CheckBox" checked="Checked" fmlaLink="$Y$20" noThreeD="1"/>
</file>

<file path=xl/ctrlProps/ctrlProp1250.xml><?xml version="1.0" encoding="utf-8"?>
<formControlPr xmlns="http://schemas.microsoft.com/office/spreadsheetml/2009/9/main" objectType="CheckBox" fmlaLink="$AA$23" noThreeD="1"/>
</file>

<file path=xl/ctrlProps/ctrlProp1251.xml><?xml version="1.0" encoding="utf-8"?>
<formControlPr xmlns="http://schemas.microsoft.com/office/spreadsheetml/2009/9/main" objectType="CheckBox" fmlaLink="$AB$23" noThreeD="1"/>
</file>

<file path=xl/ctrlProps/ctrlProp1252.xml><?xml version="1.0" encoding="utf-8"?>
<formControlPr xmlns="http://schemas.microsoft.com/office/spreadsheetml/2009/9/main" objectType="CheckBox" checked="Checked" fmlaLink="$Y$24" noThreeD="1"/>
</file>

<file path=xl/ctrlProps/ctrlProp1253.xml><?xml version="1.0" encoding="utf-8"?>
<formControlPr xmlns="http://schemas.microsoft.com/office/spreadsheetml/2009/9/main" objectType="CheckBox" fmlaLink="$Z$24" noThreeD="1"/>
</file>

<file path=xl/ctrlProps/ctrlProp1254.xml><?xml version="1.0" encoding="utf-8"?>
<formControlPr xmlns="http://schemas.microsoft.com/office/spreadsheetml/2009/9/main" objectType="CheckBox" fmlaLink="$AA$24" noThreeD="1"/>
</file>

<file path=xl/ctrlProps/ctrlProp1255.xml><?xml version="1.0" encoding="utf-8"?>
<formControlPr xmlns="http://schemas.microsoft.com/office/spreadsheetml/2009/9/main" objectType="CheckBox" fmlaLink="$AB$24" noThreeD="1"/>
</file>

<file path=xl/ctrlProps/ctrlProp1256.xml><?xml version="1.0" encoding="utf-8"?>
<formControlPr xmlns="http://schemas.microsoft.com/office/spreadsheetml/2009/9/main" objectType="CheckBox" checked="Checked" fmlaLink="$Y$25" noThreeD="1"/>
</file>

<file path=xl/ctrlProps/ctrlProp1257.xml><?xml version="1.0" encoding="utf-8"?>
<formControlPr xmlns="http://schemas.microsoft.com/office/spreadsheetml/2009/9/main" objectType="CheckBox" fmlaLink="$Z$25" noThreeD="1"/>
</file>

<file path=xl/ctrlProps/ctrlProp1258.xml><?xml version="1.0" encoding="utf-8"?>
<formControlPr xmlns="http://schemas.microsoft.com/office/spreadsheetml/2009/9/main" objectType="CheckBox" fmlaLink="$AA$25" noThreeD="1"/>
</file>

<file path=xl/ctrlProps/ctrlProp1259.xml><?xml version="1.0" encoding="utf-8"?>
<formControlPr xmlns="http://schemas.microsoft.com/office/spreadsheetml/2009/9/main" objectType="CheckBox" fmlaLink="$AB$25" noThreeD="1"/>
</file>

<file path=xl/ctrlProps/ctrlProp126.xml><?xml version="1.0" encoding="utf-8"?>
<formControlPr xmlns="http://schemas.microsoft.com/office/spreadsheetml/2009/9/main" objectType="CheckBox" fmlaLink="$Z$20" noThreeD="1"/>
</file>

<file path=xl/ctrlProps/ctrlProp1260.xml><?xml version="1.0" encoding="utf-8"?>
<formControlPr xmlns="http://schemas.microsoft.com/office/spreadsheetml/2009/9/main" objectType="CheckBox" checked="Checked" fmlaLink="$Y$26" noThreeD="1"/>
</file>

<file path=xl/ctrlProps/ctrlProp1261.xml><?xml version="1.0" encoding="utf-8"?>
<formControlPr xmlns="http://schemas.microsoft.com/office/spreadsheetml/2009/9/main" objectType="CheckBox" fmlaLink="$Z$26" noThreeD="1"/>
</file>

<file path=xl/ctrlProps/ctrlProp1262.xml><?xml version="1.0" encoding="utf-8"?>
<formControlPr xmlns="http://schemas.microsoft.com/office/spreadsheetml/2009/9/main" objectType="CheckBox" fmlaLink="$AA$26" noThreeD="1"/>
</file>

<file path=xl/ctrlProps/ctrlProp1263.xml><?xml version="1.0" encoding="utf-8"?>
<formControlPr xmlns="http://schemas.microsoft.com/office/spreadsheetml/2009/9/main" objectType="CheckBox" fmlaLink="$AB$26" noThreeD="1"/>
</file>

<file path=xl/ctrlProps/ctrlProp1264.xml><?xml version="1.0" encoding="utf-8"?>
<formControlPr xmlns="http://schemas.microsoft.com/office/spreadsheetml/2009/9/main" objectType="CheckBox" checked="Checked" fmlaLink="$Y$27" noThreeD="1"/>
</file>

<file path=xl/ctrlProps/ctrlProp1265.xml><?xml version="1.0" encoding="utf-8"?>
<formControlPr xmlns="http://schemas.microsoft.com/office/spreadsheetml/2009/9/main" objectType="CheckBox" fmlaLink="$Z$27" noThreeD="1"/>
</file>

<file path=xl/ctrlProps/ctrlProp1266.xml><?xml version="1.0" encoding="utf-8"?>
<formControlPr xmlns="http://schemas.microsoft.com/office/spreadsheetml/2009/9/main" objectType="CheckBox" fmlaLink="$AA$27" noThreeD="1"/>
</file>

<file path=xl/ctrlProps/ctrlProp1267.xml><?xml version="1.0" encoding="utf-8"?>
<formControlPr xmlns="http://schemas.microsoft.com/office/spreadsheetml/2009/9/main" objectType="CheckBox" fmlaLink="$AB$27" noThreeD="1"/>
</file>

<file path=xl/ctrlProps/ctrlProp1268.xml><?xml version="1.0" encoding="utf-8"?>
<formControlPr xmlns="http://schemas.microsoft.com/office/spreadsheetml/2009/9/main" objectType="CheckBox" checked="Checked" fmlaLink="$Y$28" noThreeD="1"/>
</file>

<file path=xl/ctrlProps/ctrlProp1269.xml><?xml version="1.0" encoding="utf-8"?>
<formControlPr xmlns="http://schemas.microsoft.com/office/spreadsheetml/2009/9/main" objectType="CheckBox" fmlaLink="$Z$28" noThreeD="1"/>
</file>

<file path=xl/ctrlProps/ctrlProp127.xml><?xml version="1.0" encoding="utf-8"?>
<formControlPr xmlns="http://schemas.microsoft.com/office/spreadsheetml/2009/9/main" objectType="CheckBox" fmlaLink="$AA$20" noThreeD="1"/>
</file>

<file path=xl/ctrlProps/ctrlProp1270.xml><?xml version="1.0" encoding="utf-8"?>
<formControlPr xmlns="http://schemas.microsoft.com/office/spreadsheetml/2009/9/main" objectType="CheckBox" fmlaLink="$AA$28" noThreeD="1"/>
</file>

<file path=xl/ctrlProps/ctrlProp1271.xml><?xml version="1.0" encoding="utf-8"?>
<formControlPr xmlns="http://schemas.microsoft.com/office/spreadsheetml/2009/9/main" objectType="CheckBox" fmlaLink="$AB$28" noThreeD="1"/>
</file>

<file path=xl/ctrlProps/ctrlProp1272.xml><?xml version="1.0" encoding="utf-8"?>
<formControlPr xmlns="http://schemas.microsoft.com/office/spreadsheetml/2009/9/main" objectType="CheckBox" checked="Checked" fmlaLink="$Y$29" noThreeD="1"/>
</file>

<file path=xl/ctrlProps/ctrlProp1273.xml><?xml version="1.0" encoding="utf-8"?>
<formControlPr xmlns="http://schemas.microsoft.com/office/spreadsheetml/2009/9/main" objectType="CheckBox" fmlaLink="$Z$29" noThreeD="1"/>
</file>

<file path=xl/ctrlProps/ctrlProp1274.xml><?xml version="1.0" encoding="utf-8"?>
<formControlPr xmlns="http://schemas.microsoft.com/office/spreadsheetml/2009/9/main" objectType="CheckBox" fmlaLink="$AA$29" noThreeD="1"/>
</file>

<file path=xl/ctrlProps/ctrlProp1275.xml><?xml version="1.0" encoding="utf-8"?>
<formControlPr xmlns="http://schemas.microsoft.com/office/spreadsheetml/2009/9/main" objectType="CheckBox" fmlaLink="$AB$29" noThreeD="1"/>
</file>

<file path=xl/ctrlProps/ctrlProp1276.xml><?xml version="1.0" encoding="utf-8"?>
<formControlPr xmlns="http://schemas.microsoft.com/office/spreadsheetml/2009/9/main" objectType="CheckBox" checked="Checked" fmlaLink="$Y$32" noThreeD="1"/>
</file>

<file path=xl/ctrlProps/ctrlProp1277.xml><?xml version="1.0" encoding="utf-8"?>
<formControlPr xmlns="http://schemas.microsoft.com/office/spreadsheetml/2009/9/main" objectType="CheckBox" fmlaLink="$Z$32" noThreeD="1"/>
</file>

<file path=xl/ctrlProps/ctrlProp1278.xml><?xml version="1.0" encoding="utf-8"?>
<formControlPr xmlns="http://schemas.microsoft.com/office/spreadsheetml/2009/9/main" objectType="CheckBox" fmlaLink="$AA$32" noThreeD="1"/>
</file>

<file path=xl/ctrlProps/ctrlProp1279.xml><?xml version="1.0" encoding="utf-8"?>
<formControlPr xmlns="http://schemas.microsoft.com/office/spreadsheetml/2009/9/main" objectType="CheckBox" fmlaLink="$AB$32" noThreeD="1"/>
</file>

<file path=xl/ctrlProps/ctrlProp128.xml><?xml version="1.0" encoding="utf-8"?>
<formControlPr xmlns="http://schemas.microsoft.com/office/spreadsheetml/2009/9/main" objectType="CheckBox" fmlaLink="$AB$20" noThreeD="1"/>
</file>

<file path=xl/ctrlProps/ctrlProp1280.xml><?xml version="1.0" encoding="utf-8"?>
<formControlPr xmlns="http://schemas.microsoft.com/office/spreadsheetml/2009/9/main" objectType="CheckBox" checked="Checked" fmlaLink="$Y$34" noThreeD="1"/>
</file>

<file path=xl/ctrlProps/ctrlProp1281.xml><?xml version="1.0" encoding="utf-8"?>
<formControlPr xmlns="http://schemas.microsoft.com/office/spreadsheetml/2009/9/main" objectType="CheckBox" fmlaLink="$Z$34" noThreeD="1"/>
</file>

<file path=xl/ctrlProps/ctrlProp1282.xml><?xml version="1.0" encoding="utf-8"?>
<formControlPr xmlns="http://schemas.microsoft.com/office/spreadsheetml/2009/9/main" objectType="CheckBox" fmlaLink="$AA$34" noThreeD="1"/>
</file>

<file path=xl/ctrlProps/ctrlProp1283.xml><?xml version="1.0" encoding="utf-8"?>
<formControlPr xmlns="http://schemas.microsoft.com/office/spreadsheetml/2009/9/main" objectType="CheckBox" fmlaLink="$AB$34" noThreeD="1"/>
</file>

<file path=xl/ctrlProps/ctrlProp1284.xml><?xml version="1.0" encoding="utf-8"?>
<formControlPr xmlns="http://schemas.microsoft.com/office/spreadsheetml/2009/9/main" objectType="CheckBox" checked="Checked" fmlaLink="$Y$35" noThreeD="1"/>
</file>

<file path=xl/ctrlProps/ctrlProp1285.xml><?xml version="1.0" encoding="utf-8"?>
<formControlPr xmlns="http://schemas.microsoft.com/office/spreadsheetml/2009/9/main" objectType="CheckBox" fmlaLink="$Z$35" noThreeD="1"/>
</file>

<file path=xl/ctrlProps/ctrlProp1286.xml><?xml version="1.0" encoding="utf-8"?>
<formControlPr xmlns="http://schemas.microsoft.com/office/spreadsheetml/2009/9/main" objectType="CheckBox" fmlaLink="$AA$35" noThreeD="1"/>
</file>

<file path=xl/ctrlProps/ctrlProp1287.xml><?xml version="1.0" encoding="utf-8"?>
<formControlPr xmlns="http://schemas.microsoft.com/office/spreadsheetml/2009/9/main" objectType="CheckBox" fmlaLink="$AB$35" noThreeD="1"/>
</file>

<file path=xl/ctrlProps/ctrlProp1288.xml><?xml version="1.0" encoding="utf-8"?>
<formControlPr xmlns="http://schemas.microsoft.com/office/spreadsheetml/2009/9/main" objectType="CheckBox" checked="Checked" fmlaLink="$Y$36" noThreeD="1"/>
</file>

<file path=xl/ctrlProps/ctrlProp1289.xml><?xml version="1.0" encoding="utf-8"?>
<formControlPr xmlns="http://schemas.microsoft.com/office/spreadsheetml/2009/9/main" objectType="CheckBox" fmlaLink="$Z$36" noThreeD="1"/>
</file>

<file path=xl/ctrlProps/ctrlProp129.xml><?xml version="1.0" encoding="utf-8"?>
<formControlPr xmlns="http://schemas.microsoft.com/office/spreadsheetml/2009/9/main" objectType="CheckBox" checked="Checked" fmlaLink="$Y$21" noThreeD="1"/>
</file>

<file path=xl/ctrlProps/ctrlProp1290.xml><?xml version="1.0" encoding="utf-8"?>
<formControlPr xmlns="http://schemas.microsoft.com/office/spreadsheetml/2009/9/main" objectType="CheckBox" fmlaLink="$AA$36" noThreeD="1"/>
</file>

<file path=xl/ctrlProps/ctrlProp1291.xml><?xml version="1.0" encoding="utf-8"?>
<formControlPr xmlns="http://schemas.microsoft.com/office/spreadsheetml/2009/9/main" objectType="CheckBox" fmlaLink="$AB$36" noThreeD="1"/>
</file>

<file path=xl/ctrlProps/ctrlProp1292.xml><?xml version="1.0" encoding="utf-8"?>
<formControlPr xmlns="http://schemas.microsoft.com/office/spreadsheetml/2009/9/main" objectType="CheckBox" checked="Checked" fmlaLink="$Y$38" noThreeD="1"/>
</file>

<file path=xl/ctrlProps/ctrlProp1293.xml><?xml version="1.0" encoding="utf-8"?>
<formControlPr xmlns="http://schemas.microsoft.com/office/spreadsheetml/2009/9/main" objectType="CheckBox" fmlaLink="$Z$38" noThreeD="1"/>
</file>

<file path=xl/ctrlProps/ctrlProp1294.xml><?xml version="1.0" encoding="utf-8"?>
<formControlPr xmlns="http://schemas.microsoft.com/office/spreadsheetml/2009/9/main" objectType="CheckBox" fmlaLink="$AA$38" noThreeD="1"/>
</file>

<file path=xl/ctrlProps/ctrlProp1295.xml><?xml version="1.0" encoding="utf-8"?>
<formControlPr xmlns="http://schemas.microsoft.com/office/spreadsheetml/2009/9/main" objectType="CheckBox" fmlaLink="$AB$38" noThreeD="1"/>
</file>

<file path=xl/ctrlProps/ctrlProp1296.xml><?xml version="1.0" encoding="utf-8"?>
<formControlPr xmlns="http://schemas.microsoft.com/office/spreadsheetml/2009/9/main" objectType="CheckBox" checked="Checked" fmlaLink="$Y$39" noThreeD="1"/>
</file>

<file path=xl/ctrlProps/ctrlProp1297.xml><?xml version="1.0" encoding="utf-8"?>
<formControlPr xmlns="http://schemas.microsoft.com/office/spreadsheetml/2009/9/main" objectType="CheckBox" fmlaLink="$Z$39" noThreeD="1"/>
</file>

<file path=xl/ctrlProps/ctrlProp1298.xml><?xml version="1.0" encoding="utf-8"?>
<formControlPr xmlns="http://schemas.microsoft.com/office/spreadsheetml/2009/9/main" objectType="CheckBox" fmlaLink="$AA$39" noThreeD="1"/>
</file>

<file path=xl/ctrlProps/ctrlProp1299.xml><?xml version="1.0" encoding="utf-8"?>
<formControlPr xmlns="http://schemas.microsoft.com/office/spreadsheetml/2009/9/main" objectType="CheckBox" fmlaLink="$AB$39"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CheckBox" fmlaLink="$Z$21" noThreeD="1"/>
</file>

<file path=xl/ctrlProps/ctrlProp1300.xml><?xml version="1.0" encoding="utf-8"?>
<formControlPr xmlns="http://schemas.microsoft.com/office/spreadsheetml/2009/9/main" objectType="CheckBox" checked="Checked" fmlaLink="$Y$51" noThreeD="1"/>
</file>

<file path=xl/ctrlProps/ctrlProp1301.xml><?xml version="1.0" encoding="utf-8"?>
<formControlPr xmlns="http://schemas.microsoft.com/office/spreadsheetml/2009/9/main" objectType="CheckBox" fmlaLink="$Z$51" noThreeD="1"/>
</file>

<file path=xl/ctrlProps/ctrlProp1302.xml><?xml version="1.0" encoding="utf-8"?>
<formControlPr xmlns="http://schemas.microsoft.com/office/spreadsheetml/2009/9/main" objectType="CheckBox" fmlaLink="$AA$51" noThreeD="1"/>
</file>

<file path=xl/ctrlProps/ctrlProp1303.xml><?xml version="1.0" encoding="utf-8"?>
<formControlPr xmlns="http://schemas.microsoft.com/office/spreadsheetml/2009/9/main" objectType="CheckBox" fmlaLink="$AB$51" noThreeD="1"/>
</file>

<file path=xl/ctrlProps/ctrlProp1304.xml><?xml version="1.0" encoding="utf-8"?>
<formControlPr xmlns="http://schemas.microsoft.com/office/spreadsheetml/2009/9/main" objectType="CheckBox" checked="Checked" fmlaLink="$Y$9" noThreeD="1"/>
</file>

<file path=xl/ctrlProps/ctrlProp1305.xml><?xml version="1.0" encoding="utf-8"?>
<formControlPr xmlns="http://schemas.microsoft.com/office/spreadsheetml/2009/9/main" objectType="CheckBox" fmlaLink="$Z$9" noThreeD="1"/>
</file>

<file path=xl/ctrlProps/ctrlProp1306.xml><?xml version="1.0" encoding="utf-8"?>
<formControlPr xmlns="http://schemas.microsoft.com/office/spreadsheetml/2009/9/main" objectType="CheckBox" fmlaLink="$AA$9" noThreeD="1"/>
</file>

<file path=xl/ctrlProps/ctrlProp1307.xml><?xml version="1.0" encoding="utf-8"?>
<formControlPr xmlns="http://schemas.microsoft.com/office/spreadsheetml/2009/9/main" objectType="CheckBox" fmlaLink="$AB$9" noThreeD="1"/>
</file>

<file path=xl/ctrlProps/ctrlProp1308.xml><?xml version="1.0" encoding="utf-8"?>
<formControlPr xmlns="http://schemas.microsoft.com/office/spreadsheetml/2009/9/main" objectType="CheckBox" checked="Checked" fmlaLink="$Y$10" noThreeD="1"/>
</file>

<file path=xl/ctrlProps/ctrlProp1309.xml><?xml version="1.0" encoding="utf-8"?>
<formControlPr xmlns="http://schemas.microsoft.com/office/spreadsheetml/2009/9/main" objectType="CheckBox" fmlaLink="$Z$10" noThreeD="1"/>
</file>

<file path=xl/ctrlProps/ctrlProp131.xml><?xml version="1.0" encoding="utf-8"?>
<formControlPr xmlns="http://schemas.microsoft.com/office/spreadsheetml/2009/9/main" objectType="CheckBox" fmlaLink="$AA$21" noThreeD="1"/>
</file>

<file path=xl/ctrlProps/ctrlProp1310.xml><?xml version="1.0" encoding="utf-8"?>
<formControlPr xmlns="http://schemas.microsoft.com/office/spreadsheetml/2009/9/main" objectType="CheckBox" fmlaLink="$AA$10" noThreeD="1"/>
</file>

<file path=xl/ctrlProps/ctrlProp1311.xml><?xml version="1.0" encoding="utf-8"?>
<formControlPr xmlns="http://schemas.microsoft.com/office/spreadsheetml/2009/9/main" objectType="CheckBox" fmlaLink="$AB$10" noThreeD="1"/>
</file>

<file path=xl/ctrlProps/ctrlProp1312.xml><?xml version="1.0" encoding="utf-8"?>
<formControlPr xmlns="http://schemas.microsoft.com/office/spreadsheetml/2009/9/main" objectType="CheckBox" checked="Checked" fmlaLink="$Y$52" noThreeD="1"/>
</file>

<file path=xl/ctrlProps/ctrlProp1313.xml><?xml version="1.0" encoding="utf-8"?>
<formControlPr xmlns="http://schemas.microsoft.com/office/spreadsheetml/2009/9/main" objectType="CheckBox" fmlaLink="$Z$52" noThreeD="1"/>
</file>

<file path=xl/ctrlProps/ctrlProp1314.xml><?xml version="1.0" encoding="utf-8"?>
<formControlPr xmlns="http://schemas.microsoft.com/office/spreadsheetml/2009/9/main" objectType="CheckBox" fmlaLink="$AA$52" noThreeD="1"/>
</file>

<file path=xl/ctrlProps/ctrlProp1315.xml><?xml version="1.0" encoding="utf-8"?>
<formControlPr xmlns="http://schemas.microsoft.com/office/spreadsheetml/2009/9/main" objectType="CheckBox" fmlaLink="$AB$52" noThreeD="1"/>
</file>

<file path=xl/ctrlProps/ctrlProp1316.xml><?xml version="1.0" encoding="utf-8"?>
<formControlPr xmlns="http://schemas.microsoft.com/office/spreadsheetml/2009/9/main" objectType="CheckBox" checked="Checked" fmlaLink="$Y$14" noThreeD="1"/>
</file>

<file path=xl/ctrlProps/ctrlProp1317.xml><?xml version="1.0" encoding="utf-8"?>
<formControlPr xmlns="http://schemas.microsoft.com/office/spreadsheetml/2009/9/main" objectType="CheckBox" fmlaLink="$Z$14" noThreeD="1"/>
</file>

<file path=xl/ctrlProps/ctrlProp1318.xml><?xml version="1.0" encoding="utf-8"?>
<formControlPr xmlns="http://schemas.microsoft.com/office/spreadsheetml/2009/9/main" objectType="CheckBox" fmlaLink="$AA$14" noThreeD="1"/>
</file>

<file path=xl/ctrlProps/ctrlProp1319.xml><?xml version="1.0" encoding="utf-8"?>
<formControlPr xmlns="http://schemas.microsoft.com/office/spreadsheetml/2009/9/main" objectType="CheckBox" fmlaLink="$AB$14" noThreeD="1"/>
</file>

<file path=xl/ctrlProps/ctrlProp132.xml><?xml version="1.0" encoding="utf-8"?>
<formControlPr xmlns="http://schemas.microsoft.com/office/spreadsheetml/2009/9/main" objectType="CheckBox" fmlaLink="$AB$21" noThreeD="1"/>
</file>

<file path=xl/ctrlProps/ctrlProp1320.xml><?xml version="1.0" encoding="utf-8"?>
<formControlPr xmlns="http://schemas.microsoft.com/office/spreadsheetml/2009/9/main" objectType="CheckBox" checked="Checked" fmlaLink="$Y$15" noThreeD="1"/>
</file>

<file path=xl/ctrlProps/ctrlProp1321.xml><?xml version="1.0" encoding="utf-8"?>
<formControlPr xmlns="http://schemas.microsoft.com/office/spreadsheetml/2009/9/main" objectType="CheckBox" fmlaLink="$Z$15" noThreeD="1"/>
</file>

<file path=xl/ctrlProps/ctrlProp1322.xml><?xml version="1.0" encoding="utf-8"?>
<formControlPr xmlns="http://schemas.microsoft.com/office/spreadsheetml/2009/9/main" objectType="CheckBox" fmlaLink="$AA$15" noThreeD="1"/>
</file>

<file path=xl/ctrlProps/ctrlProp1323.xml><?xml version="1.0" encoding="utf-8"?>
<formControlPr xmlns="http://schemas.microsoft.com/office/spreadsheetml/2009/9/main" objectType="CheckBox" fmlaLink="$AB$15" noThreeD="1"/>
</file>

<file path=xl/ctrlProps/ctrlProp1324.xml><?xml version="1.0" encoding="utf-8"?>
<formControlPr xmlns="http://schemas.microsoft.com/office/spreadsheetml/2009/9/main" objectType="CheckBox" checked="Checked" fmlaLink="$Y$53" noThreeD="1"/>
</file>

<file path=xl/ctrlProps/ctrlProp1325.xml><?xml version="1.0" encoding="utf-8"?>
<formControlPr xmlns="http://schemas.microsoft.com/office/spreadsheetml/2009/9/main" objectType="CheckBox" fmlaLink="$Z$53" noThreeD="1"/>
</file>

<file path=xl/ctrlProps/ctrlProp1326.xml><?xml version="1.0" encoding="utf-8"?>
<formControlPr xmlns="http://schemas.microsoft.com/office/spreadsheetml/2009/9/main" objectType="CheckBox" fmlaLink="$AA$53" noThreeD="1"/>
</file>

<file path=xl/ctrlProps/ctrlProp1327.xml><?xml version="1.0" encoding="utf-8"?>
<formControlPr xmlns="http://schemas.microsoft.com/office/spreadsheetml/2009/9/main" objectType="CheckBox" fmlaLink="$AB$53" noThreeD="1"/>
</file>

<file path=xl/ctrlProps/ctrlProp1328.xml><?xml version="1.0" encoding="utf-8"?>
<formControlPr xmlns="http://schemas.microsoft.com/office/spreadsheetml/2009/9/main" objectType="CheckBox" checked="Checked" fmlaLink="$H$13" noThreeD="1"/>
</file>

<file path=xl/ctrlProps/ctrlProp1329.xml><?xml version="1.0" encoding="utf-8"?>
<formControlPr xmlns="http://schemas.microsoft.com/office/spreadsheetml/2009/9/main" objectType="CheckBox" fmlaLink="$I$13" noThreeD="1"/>
</file>

<file path=xl/ctrlProps/ctrlProp133.xml><?xml version="1.0" encoding="utf-8"?>
<formControlPr xmlns="http://schemas.microsoft.com/office/spreadsheetml/2009/9/main" objectType="CheckBox" checked="Checked" fmlaLink="$Y$23" noThreeD="1"/>
</file>

<file path=xl/ctrlProps/ctrlProp1330.xml><?xml version="1.0" encoding="utf-8"?>
<formControlPr xmlns="http://schemas.microsoft.com/office/spreadsheetml/2009/9/main" objectType="CheckBox" fmlaLink="$J$13" noThreeD="1"/>
</file>

<file path=xl/ctrlProps/ctrlProp1331.xml><?xml version="1.0" encoding="utf-8"?>
<formControlPr xmlns="http://schemas.microsoft.com/office/spreadsheetml/2009/9/main" objectType="CheckBox" fmlaLink="$K$13" noThreeD="1"/>
</file>

<file path=xl/ctrlProps/ctrlProp1332.xml><?xml version="1.0" encoding="utf-8"?>
<formControlPr xmlns="http://schemas.microsoft.com/office/spreadsheetml/2009/9/main" objectType="CheckBox" checked="Checked" fmlaLink="$H$14" noThreeD="1"/>
</file>

<file path=xl/ctrlProps/ctrlProp1333.xml><?xml version="1.0" encoding="utf-8"?>
<formControlPr xmlns="http://schemas.microsoft.com/office/spreadsheetml/2009/9/main" objectType="CheckBox" fmlaLink="$I$14" noThreeD="1"/>
</file>

<file path=xl/ctrlProps/ctrlProp1334.xml><?xml version="1.0" encoding="utf-8"?>
<formControlPr xmlns="http://schemas.microsoft.com/office/spreadsheetml/2009/9/main" objectType="CheckBox" fmlaLink="$J$14" noThreeD="1"/>
</file>

<file path=xl/ctrlProps/ctrlProp1335.xml><?xml version="1.0" encoding="utf-8"?>
<formControlPr xmlns="http://schemas.microsoft.com/office/spreadsheetml/2009/9/main" objectType="CheckBox" fmlaLink="$K$14" noThreeD="1"/>
</file>

<file path=xl/ctrlProps/ctrlProp1336.xml><?xml version="1.0" encoding="utf-8"?>
<formControlPr xmlns="http://schemas.microsoft.com/office/spreadsheetml/2009/9/main" objectType="CheckBox" checked="Checked" fmlaLink="$H$17" noThreeD="1"/>
</file>

<file path=xl/ctrlProps/ctrlProp1337.xml><?xml version="1.0" encoding="utf-8"?>
<formControlPr xmlns="http://schemas.microsoft.com/office/spreadsheetml/2009/9/main" objectType="CheckBox" fmlaLink="$I$20" noThreeD="1"/>
</file>

<file path=xl/ctrlProps/ctrlProp1338.xml><?xml version="1.0" encoding="utf-8"?>
<formControlPr xmlns="http://schemas.microsoft.com/office/spreadsheetml/2009/9/main" objectType="CheckBox" fmlaLink="$J$20" noThreeD="1"/>
</file>

<file path=xl/ctrlProps/ctrlProp1339.xml><?xml version="1.0" encoding="utf-8"?>
<formControlPr xmlns="http://schemas.microsoft.com/office/spreadsheetml/2009/9/main" objectType="CheckBox" fmlaLink="$K$20" noThreeD="1"/>
</file>

<file path=xl/ctrlProps/ctrlProp134.xml><?xml version="1.0" encoding="utf-8"?>
<formControlPr xmlns="http://schemas.microsoft.com/office/spreadsheetml/2009/9/main" objectType="CheckBox" fmlaLink="$Z$23" noThreeD="1"/>
</file>

<file path=xl/ctrlProps/ctrlProp1340.xml><?xml version="1.0" encoding="utf-8"?>
<formControlPr xmlns="http://schemas.microsoft.com/office/spreadsheetml/2009/9/main" objectType="CheckBox" checked="Checked" fmlaLink="$H$20" noThreeD="1"/>
</file>

<file path=xl/ctrlProps/ctrlProp1341.xml><?xml version="1.0" encoding="utf-8"?>
<formControlPr xmlns="http://schemas.microsoft.com/office/spreadsheetml/2009/9/main" objectType="CheckBox" fmlaLink="$I$19" noThreeD="1"/>
</file>

<file path=xl/ctrlProps/ctrlProp1342.xml><?xml version="1.0" encoding="utf-8"?>
<formControlPr xmlns="http://schemas.microsoft.com/office/spreadsheetml/2009/9/main" objectType="CheckBox" fmlaLink="$J$19" noThreeD="1"/>
</file>

<file path=xl/ctrlProps/ctrlProp1343.xml><?xml version="1.0" encoding="utf-8"?>
<formControlPr xmlns="http://schemas.microsoft.com/office/spreadsheetml/2009/9/main" objectType="CheckBox" fmlaLink="$K$19" noThreeD="1"/>
</file>

<file path=xl/ctrlProps/ctrlProp1344.xml><?xml version="1.0" encoding="utf-8"?>
<formControlPr xmlns="http://schemas.microsoft.com/office/spreadsheetml/2009/9/main" objectType="CheckBox" checked="Checked" fmlaLink="$H$19" noThreeD="1"/>
</file>

<file path=xl/ctrlProps/ctrlProp1345.xml><?xml version="1.0" encoding="utf-8"?>
<formControlPr xmlns="http://schemas.microsoft.com/office/spreadsheetml/2009/9/main" objectType="CheckBox" fmlaLink="$I$18" noThreeD="1"/>
</file>

<file path=xl/ctrlProps/ctrlProp1346.xml><?xml version="1.0" encoding="utf-8"?>
<formControlPr xmlns="http://schemas.microsoft.com/office/spreadsheetml/2009/9/main" objectType="CheckBox" fmlaLink="$J$18" noThreeD="1"/>
</file>

<file path=xl/ctrlProps/ctrlProp1347.xml><?xml version="1.0" encoding="utf-8"?>
<formControlPr xmlns="http://schemas.microsoft.com/office/spreadsheetml/2009/9/main" objectType="CheckBox" fmlaLink="$K$18" noThreeD="1"/>
</file>

<file path=xl/ctrlProps/ctrlProp1348.xml><?xml version="1.0" encoding="utf-8"?>
<formControlPr xmlns="http://schemas.microsoft.com/office/spreadsheetml/2009/9/main" objectType="CheckBox" checked="Checked" fmlaLink="$H$18" noThreeD="1"/>
</file>

<file path=xl/ctrlProps/ctrlProp1349.xml><?xml version="1.0" encoding="utf-8"?>
<formControlPr xmlns="http://schemas.microsoft.com/office/spreadsheetml/2009/9/main" objectType="CheckBox" checked="Checked" fmlaLink="$H$30" noThreeD="1"/>
</file>

<file path=xl/ctrlProps/ctrlProp135.xml><?xml version="1.0" encoding="utf-8"?>
<formControlPr xmlns="http://schemas.microsoft.com/office/spreadsheetml/2009/9/main" objectType="CheckBox" fmlaLink="$AA$23" noThreeD="1"/>
</file>

<file path=xl/ctrlProps/ctrlProp1350.xml><?xml version="1.0" encoding="utf-8"?>
<formControlPr xmlns="http://schemas.microsoft.com/office/spreadsheetml/2009/9/main" objectType="CheckBox" fmlaLink="$I$30" noThreeD="1"/>
</file>

<file path=xl/ctrlProps/ctrlProp1351.xml><?xml version="1.0" encoding="utf-8"?>
<formControlPr xmlns="http://schemas.microsoft.com/office/spreadsheetml/2009/9/main" objectType="CheckBox" fmlaLink="$J$30" noThreeD="1"/>
</file>

<file path=xl/ctrlProps/ctrlProp1352.xml><?xml version="1.0" encoding="utf-8"?>
<formControlPr xmlns="http://schemas.microsoft.com/office/spreadsheetml/2009/9/main" objectType="CheckBox" fmlaLink="$K$30" noThreeD="1"/>
</file>

<file path=xl/ctrlProps/ctrlProp1353.xml><?xml version="1.0" encoding="utf-8"?>
<formControlPr xmlns="http://schemas.microsoft.com/office/spreadsheetml/2009/9/main" objectType="CheckBox" checked="Checked" fmlaLink="$Y$13" noThreeD="1"/>
</file>

<file path=xl/ctrlProps/ctrlProp1354.xml><?xml version="1.0" encoding="utf-8"?>
<formControlPr xmlns="http://schemas.microsoft.com/office/spreadsheetml/2009/9/main" objectType="CheckBox" fmlaLink="$Z$13" noThreeD="1"/>
</file>

<file path=xl/ctrlProps/ctrlProp1355.xml><?xml version="1.0" encoding="utf-8"?>
<formControlPr xmlns="http://schemas.microsoft.com/office/spreadsheetml/2009/9/main" objectType="CheckBox" fmlaLink="$AA$13" noThreeD="1"/>
</file>

<file path=xl/ctrlProps/ctrlProp1356.xml><?xml version="1.0" encoding="utf-8"?>
<formControlPr xmlns="http://schemas.microsoft.com/office/spreadsheetml/2009/9/main" objectType="CheckBox" fmlaLink="$AB$13" noThreeD="1"/>
</file>

<file path=xl/ctrlProps/ctrlProp1357.xml><?xml version="1.0" encoding="utf-8"?>
<formControlPr xmlns="http://schemas.microsoft.com/office/spreadsheetml/2009/9/main" objectType="CheckBox" fmlaLink="$K$10" noThreeD="1"/>
</file>

<file path=xl/ctrlProps/ctrlProp1358.xml><?xml version="1.0" encoding="utf-8"?>
<formControlPr xmlns="http://schemas.microsoft.com/office/spreadsheetml/2009/9/main" objectType="CheckBox" checked="Checked" fmlaLink="$H$28" noThreeD="1"/>
</file>

<file path=xl/ctrlProps/ctrlProp1359.xml><?xml version="1.0" encoding="utf-8"?>
<formControlPr xmlns="http://schemas.microsoft.com/office/spreadsheetml/2009/9/main" objectType="CheckBox" fmlaLink="$I$28" noThreeD="1"/>
</file>

<file path=xl/ctrlProps/ctrlProp136.xml><?xml version="1.0" encoding="utf-8"?>
<formControlPr xmlns="http://schemas.microsoft.com/office/spreadsheetml/2009/9/main" objectType="CheckBox" fmlaLink="$AB$23" noThreeD="1"/>
</file>

<file path=xl/ctrlProps/ctrlProp1360.xml><?xml version="1.0" encoding="utf-8"?>
<formControlPr xmlns="http://schemas.microsoft.com/office/spreadsheetml/2009/9/main" objectType="CheckBox" fmlaLink="$J$28" noThreeD="1"/>
</file>

<file path=xl/ctrlProps/ctrlProp1361.xml><?xml version="1.0" encoding="utf-8"?>
<formControlPr xmlns="http://schemas.microsoft.com/office/spreadsheetml/2009/9/main" objectType="CheckBox" fmlaLink="$K$28" noThreeD="1"/>
</file>

<file path=xl/ctrlProps/ctrlProp1362.xml><?xml version="1.0" encoding="utf-8"?>
<formControlPr xmlns="http://schemas.microsoft.com/office/spreadsheetml/2009/9/main" objectType="CheckBox" checked="Checked" fmlaLink="$H$29" noThreeD="1"/>
</file>

<file path=xl/ctrlProps/ctrlProp1363.xml><?xml version="1.0" encoding="utf-8"?>
<formControlPr xmlns="http://schemas.microsoft.com/office/spreadsheetml/2009/9/main" objectType="CheckBox" fmlaLink="$I$29" noThreeD="1"/>
</file>

<file path=xl/ctrlProps/ctrlProp1364.xml><?xml version="1.0" encoding="utf-8"?>
<formControlPr xmlns="http://schemas.microsoft.com/office/spreadsheetml/2009/9/main" objectType="CheckBox" fmlaLink="$J$29" noThreeD="1"/>
</file>

<file path=xl/ctrlProps/ctrlProp1365.xml><?xml version="1.0" encoding="utf-8"?>
<formControlPr xmlns="http://schemas.microsoft.com/office/spreadsheetml/2009/9/main" objectType="CheckBox" fmlaLink="$K$29" noThreeD="1"/>
</file>

<file path=xl/ctrlProps/ctrlProp1366.xml><?xml version="1.0" encoding="utf-8"?>
<formControlPr xmlns="http://schemas.microsoft.com/office/spreadsheetml/2009/9/main" objectType="CheckBox" checked="Checked" fmlaLink="$Y$11" noThreeD="1"/>
</file>

<file path=xl/ctrlProps/ctrlProp1367.xml><?xml version="1.0" encoding="utf-8"?>
<formControlPr xmlns="http://schemas.microsoft.com/office/spreadsheetml/2009/9/main" objectType="CheckBox" fmlaLink="$Z$11" noThreeD="1"/>
</file>

<file path=xl/ctrlProps/ctrlProp1368.xml><?xml version="1.0" encoding="utf-8"?>
<formControlPr xmlns="http://schemas.microsoft.com/office/spreadsheetml/2009/9/main" objectType="CheckBox" fmlaLink="$AA$11" noThreeD="1"/>
</file>

<file path=xl/ctrlProps/ctrlProp1369.xml><?xml version="1.0" encoding="utf-8"?>
<formControlPr xmlns="http://schemas.microsoft.com/office/spreadsheetml/2009/9/main" objectType="CheckBox" fmlaLink="$AB$11" noThreeD="1"/>
</file>

<file path=xl/ctrlProps/ctrlProp137.xml><?xml version="1.0" encoding="utf-8"?>
<formControlPr xmlns="http://schemas.microsoft.com/office/spreadsheetml/2009/9/main" objectType="CheckBox" checked="Checked" fmlaLink="$Y$24" noThreeD="1"/>
</file>

<file path=xl/ctrlProps/ctrlProp1370.xml><?xml version="1.0" encoding="utf-8"?>
<formControlPr xmlns="http://schemas.microsoft.com/office/spreadsheetml/2009/9/main" objectType="CheckBox" checked="Checked" fmlaLink="$Y$12" noThreeD="1"/>
</file>

<file path=xl/ctrlProps/ctrlProp1371.xml><?xml version="1.0" encoding="utf-8"?>
<formControlPr xmlns="http://schemas.microsoft.com/office/spreadsheetml/2009/9/main" objectType="CheckBox" fmlaLink="$Z$12" noThreeD="1"/>
</file>

<file path=xl/ctrlProps/ctrlProp1372.xml><?xml version="1.0" encoding="utf-8"?>
<formControlPr xmlns="http://schemas.microsoft.com/office/spreadsheetml/2009/9/main" objectType="CheckBox" fmlaLink="$AA$12" noThreeD="1"/>
</file>

<file path=xl/ctrlProps/ctrlProp1373.xml><?xml version="1.0" encoding="utf-8"?>
<formControlPr xmlns="http://schemas.microsoft.com/office/spreadsheetml/2009/9/main" objectType="CheckBox" fmlaLink="$AB$12" noThreeD="1"/>
</file>

<file path=xl/ctrlProps/ctrlProp1374.xml><?xml version="1.0" encoding="utf-8"?>
<formControlPr xmlns="http://schemas.microsoft.com/office/spreadsheetml/2009/9/main" objectType="CheckBox" checked="Checked" fmlaLink="$Y$22" noThreeD="1"/>
</file>

<file path=xl/ctrlProps/ctrlProp1375.xml><?xml version="1.0" encoding="utf-8"?>
<formControlPr xmlns="http://schemas.microsoft.com/office/spreadsheetml/2009/9/main" objectType="CheckBox" fmlaLink="$Z$22" noThreeD="1"/>
</file>

<file path=xl/ctrlProps/ctrlProp1376.xml><?xml version="1.0" encoding="utf-8"?>
<formControlPr xmlns="http://schemas.microsoft.com/office/spreadsheetml/2009/9/main" objectType="CheckBox" fmlaLink="$AA$22" noThreeD="1"/>
</file>

<file path=xl/ctrlProps/ctrlProp1377.xml><?xml version="1.0" encoding="utf-8"?>
<formControlPr xmlns="http://schemas.microsoft.com/office/spreadsheetml/2009/9/main" objectType="CheckBox" fmlaLink="$AB$22" noThreeD="1"/>
</file>

<file path=xl/ctrlProps/ctrlProp1378.xml><?xml version="1.0" encoding="utf-8"?>
<formControlPr xmlns="http://schemas.microsoft.com/office/spreadsheetml/2009/9/main" objectType="CheckBox" checked="Checked" fmlaLink="$Y$30" noThreeD="1"/>
</file>

<file path=xl/ctrlProps/ctrlProp1379.xml><?xml version="1.0" encoding="utf-8"?>
<formControlPr xmlns="http://schemas.microsoft.com/office/spreadsheetml/2009/9/main" objectType="CheckBox" fmlaLink="$Z$30" noThreeD="1"/>
</file>

<file path=xl/ctrlProps/ctrlProp138.xml><?xml version="1.0" encoding="utf-8"?>
<formControlPr xmlns="http://schemas.microsoft.com/office/spreadsheetml/2009/9/main" objectType="CheckBox" fmlaLink="$Z$24" noThreeD="1"/>
</file>

<file path=xl/ctrlProps/ctrlProp1380.xml><?xml version="1.0" encoding="utf-8"?>
<formControlPr xmlns="http://schemas.microsoft.com/office/spreadsheetml/2009/9/main" objectType="CheckBox" fmlaLink="$AA$30" noThreeD="1"/>
</file>

<file path=xl/ctrlProps/ctrlProp1381.xml><?xml version="1.0" encoding="utf-8"?>
<formControlPr xmlns="http://schemas.microsoft.com/office/spreadsheetml/2009/9/main" objectType="CheckBox" fmlaLink="$AB$30" noThreeD="1"/>
</file>

<file path=xl/ctrlProps/ctrlProp1382.xml><?xml version="1.0" encoding="utf-8"?>
<formControlPr xmlns="http://schemas.microsoft.com/office/spreadsheetml/2009/9/main" objectType="CheckBox" checked="Checked" fmlaLink="$Y$31" noThreeD="1"/>
</file>

<file path=xl/ctrlProps/ctrlProp1383.xml><?xml version="1.0" encoding="utf-8"?>
<formControlPr xmlns="http://schemas.microsoft.com/office/spreadsheetml/2009/9/main" objectType="CheckBox" fmlaLink="$Z$31" noThreeD="1"/>
</file>

<file path=xl/ctrlProps/ctrlProp1384.xml><?xml version="1.0" encoding="utf-8"?>
<formControlPr xmlns="http://schemas.microsoft.com/office/spreadsheetml/2009/9/main" objectType="CheckBox" fmlaLink="$AA$31" noThreeD="1"/>
</file>

<file path=xl/ctrlProps/ctrlProp1385.xml><?xml version="1.0" encoding="utf-8"?>
<formControlPr xmlns="http://schemas.microsoft.com/office/spreadsheetml/2009/9/main" objectType="CheckBox" fmlaLink="$AB$31" noThreeD="1"/>
</file>

<file path=xl/ctrlProps/ctrlProp1386.xml><?xml version="1.0" encoding="utf-8"?>
<formControlPr xmlns="http://schemas.microsoft.com/office/spreadsheetml/2009/9/main" objectType="CheckBox" checked="Checked" fmlaLink="$Y$33" noThreeD="1"/>
</file>

<file path=xl/ctrlProps/ctrlProp1387.xml><?xml version="1.0" encoding="utf-8"?>
<formControlPr xmlns="http://schemas.microsoft.com/office/spreadsheetml/2009/9/main" objectType="CheckBox" fmlaLink="$Z$33" noThreeD="1"/>
</file>

<file path=xl/ctrlProps/ctrlProp1388.xml><?xml version="1.0" encoding="utf-8"?>
<formControlPr xmlns="http://schemas.microsoft.com/office/spreadsheetml/2009/9/main" objectType="CheckBox" fmlaLink="$AA$33" noThreeD="1"/>
</file>

<file path=xl/ctrlProps/ctrlProp1389.xml><?xml version="1.0" encoding="utf-8"?>
<formControlPr xmlns="http://schemas.microsoft.com/office/spreadsheetml/2009/9/main" objectType="CheckBox" fmlaLink="$AB$33" noThreeD="1"/>
</file>

<file path=xl/ctrlProps/ctrlProp139.xml><?xml version="1.0" encoding="utf-8"?>
<formControlPr xmlns="http://schemas.microsoft.com/office/spreadsheetml/2009/9/main" objectType="CheckBox" fmlaLink="$AA$24" noThreeD="1"/>
</file>

<file path=xl/ctrlProps/ctrlProp1390.xml><?xml version="1.0" encoding="utf-8"?>
<formControlPr xmlns="http://schemas.microsoft.com/office/spreadsheetml/2009/9/main" objectType="CheckBox" checked="Checked" fmlaLink="$Y$37" noThreeD="1"/>
</file>

<file path=xl/ctrlProps/ctrlProp1391.xml><?xml version="1.0" encoding="utf-8"?>
<formControlPr xmlns="http://schemas.microsoft.com/office/spreadsheetml/2009/9/main" objectType="CheckBox" fmlaLink="$Z$37" noThreeD="1"/>
</file>

<file path=xl/ctrlProps/ctrlProp1392.xml><?xml version="1.0" encoding="utf-8"?>
<formControlPr xmlns="http://schemas.microsoft.com/office/spreadsheetml/2009/9/main" objectType="CheckBox" fmlaLink="$AA$37" noThreeD="1"/>
</file>

<file path=xl/ctrlProps/ctrlProp1393.xml><?xml version="1.0" encoding="utf-8"?>
<formControlPr xmlns="http://schemas.microsoft.com/office/spreadsheetml/2009/9/main" objectType="CheckBox" fmlaLink="$AB$37" noThreeD="1"/>
</file>

<file path=xl/ctrlProps/ctrlProp1394.xml><?xml version="1.0" encoding="utf-8"?>
<formControlPr xmlns="http://schemas.microsoft.com/office/spreadsheetml/2009/9/main" objectType="CheckBox" fmlaLink="$AA$9" noThreeD="1"/>
</file>

<file path=xl/ctrlProps/ctrlProp1395.xml><?xml version="1.0" encoding="utf-8"?>
<formControlPr xmlns="http://schemas.microsoft.com/office/spreadsheetml/2009/9/main" objectType="CheckBox" checked="Checked" fmlaLink="$Y$42" noThreeD="1"/>
</file>

<file path=xl/ctrlProps/ctrlProp1396.xml><?xml version="1.0" encoding="utf-8"?>
<formControlPr xmlns="http://schemas.microsoft.com/office/spreadsheetml/2009/9/main" objectType="CheckBox" fmlaLink="$Z$42" noThreeD="1"/>
</file>

<file path=xl/ctrlProps/ctrlProp1397.xml><?xml version="1.0" encoding="utf-8"?>
<formControlPr xmlns="http://schemas.microsoft.com/office/spreadsheetml/2009/9/main" objectType="CheckBox" fmlaLink="$AA$42" noThreeD="1"/>
</file>

<file path=xl/ctrlProps/ctrlProp1398.xml><?xml version="1.0" encoding="utf-8"?>
<formControlPr xmlns="http://schemas.microsoft.com/office/spreadsheetml/2009/9/main" objectType="CheckBox" fmlaLink="$AB$42" noThreeD="1"/>
</file>

<file path=xl/ctrlProps/ctrlProp1399.xml><?xml version="1.0" encoding="utf-8"?>
<formControlPr xmlns="http://schemas.microsoft.com/office/spreadsheetml/2009/9/main" objectType="CheckBox" checked="Checked" fmlaLink="$Y$47"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CheckBox" fmlaLink="$AB$24" noThreeD="1"/>
</file>

<file path=xl/ctrlProps/ctrlProp1400.xml><?xml version="1.0" encoding="utf-8"?>
<formControlPr xmlns="http://schemas.microsoft.com/office/spreadsheetml/2009/9/main" objectType="CheckBox" fmlaLink="$Z$47" noThreeD="1"/>
</file>

<file path=xl/ctrlProps/ctrlProp1401.xml><?xml version="1.0" encoding="utf-8"?>
<formControlPr xmlns="http://schemas.microsoft.com/office/spreadsheetml/2009/9/main" objectType="CheckBox" fmlaLink="$AA$47" noThreeD="1"/>
</file>

<file path=xl/ctrlProps/ctrlProp1402.xml><?xml version="1.0" encoding="utf-8"?>
<formControlPr xmlns="http://schemas.microsoft.com/office/spreadsheetml/2009/9/main" objectType="CheckBox" fmlaLink="$AB$47" noThreeD="1"/>
</file>

<file path=xl/ctrlProps/ctrlProp1403.xml><?xml version="1.0" encoding="utf-8"?>
<formControlPr xmlns="http://schemas.microsoft.com/office/spreadsheetml/2009/9/main" objectType="CheckBox" checked="Checked" fmlaLink="$Y$50" noThreeD="1"/>
</file>

<file path=xl/ctrlProps/ctrlProp1404.xml><?xml version="1.0" encoding="utf-8"?>
<formControlPr xmlns="http://schemas.microsoft.com/office/spreadsheetml/2009/9/main" objectType="CheckBox" fmlaLink="$Z$50" noThreeD="1"/>
</file>

<file path=xl/ctrlProps/ctrlProp1405.xml><?xml version="1.0" encoding="utf-8"?>
<formControlPr xmlns="http://schemas.microsoft.com/office/spreadsheetml/2009/9/main" objectType="CheckBox" fmlaLink="$AA$50" noThreeD="1"/>
</file>

<file path=xl/ctrlProps/ctrlProp1406.xml><?xml version="1.0" encoding="utf-8"?>
<formControlPr xmlns="http://schemas.microsoft.com/office/spreadsheetml/2009/9/main" objectType="CheckBox" fmlaLink="$AB$50" noThreeD="1"/>
</file>

<file path=xl/ctrlProps/ctrlProp1407.xml><?xml version="1.0" encoding="utf-8"?>
<formControlPr xmlns="http://schemas.microsoft.com/office/spreadsheetml/2009/9/main" objectType="CheckBox" checked="Checked" fmlaLink="$Y$46" noThreeD="1"/>
</file>

<file path=xl/ctrlProps/ctrlProp1408.xml><?xml version="1.0" encoding="utf-8"?>
<formControlPr xmlns="http://schemas.microsoft.com/office/spreadsheetml/2009/9/main" objectType="CheckBox" fmlaLink="$Z$46" noThreeD="1"/>
</file>

<file path=xl/ctrlProps/ctrlProp1409.xml><?xml version="1.0" encoding="utf-8"?>
<formControlPr xmlns="http://schemas.microsoft.com/office/spreadsheetml/2009/9/main" objectType="CheckBox" fmlaLink="$AA$46" noThreeD="1"/>
</file>

<file path=xl/ctrlProps/ctrlProp141.xml><?xml version="1.0" encoding="utf-8"?>
<formControlPr xmlns="http://schemas.microsoft.com/office/spreadsheetml/2009/9/main" objectType="CheckBox" checked="Checked" fmlaLink="$Y$25" noThreeD="1"/>
</file>

<file path=xl/ctrlProps/ctrlProp1410.xml><?xml version="1.0" encoding="utf-8"?>
<formControlPr xmlns="http://schemas.microsoft.com/office/spreadsheetml/2009/9/main" objectType="CheckBox" fmlaLink="$AB$46" noThreeD="1"/>
</file>

<file path=xl/ctrlProps/ctrlProp1411.xml><?xml version="1.0" encoding="utf-8"?>
<formControlPr xmlns="http://schemas.microsoft.com/office/spreadsheetml/2009/9/main" objectType="CheckBox" checked="Checked" fmlaLink="$Y$40" noThreeD="1"/>
</file>

<file path=xl/ctrlProps/ctrlProp1412.xml><?xml version="1.0" encoding="utf-8"?>
<formControlPr xmlns="http://schemas.microsoft.com/office/spreadsheetml/2009/9/main" objectType="CheckBox" fmlaLink="$Z$40" noThreeD="1"/>
</file>

<file path=xl/ctrlProps/ctrlProp1413.xml><?xml version="1.0" encoding="utf-8"?>
<formControlPr xmlns="http://schemas.microsoft.com/office/spreadsheetml/2009/9/main" objectType="CheckBox" fmlaLink="$AA$40" noThreeD="1"/>
</file>

<file path=xl/ctrlProps/ctrlProp1414.xml><?xml version="1.0" encoding="utf-8"?>
<formControlPr xmlns="http://schemas.microsoft.com/office/spreadsheetml/2009/9/main" objectType="CheckBox" fmlaLink="$AB$40" noThreeD="1"/>
</file>

<file path=xl/ctrlProps/ctrlProp1415.xml><?xml version="1.0" encoding="utf-8"?>
<formControlPr xmlns="http://schemas.microsoft.com/office/spreadsheetml/2009/9/main" objectType="CheckBox" checked="Checked" fmlaLink="$Y$41" noThreeD="1"/>
</file>

<file path=xl/ctrlProps/ctrlProp1416.xml><?xml version="1.0" encoding="utf-8"?>
<formControlPr xmlns="http://schemas.microsoft.com/office/spreadsheetml/2009/9/main" objectType="CheckBox" fmlaLink="$Z$41" noThreeD="1"/>
</file>

<file path=xl/ctrlProps/ctrlProp1417.xml><?xml version="1.0" encoding="utf-8"?>
<formControlPr xmlns="http://schemas.microsoft.com/office/spreadsheetml/2009/9/main" objectType="CheckBox" fmlaLink="$AA$41" noThreeD="1"/>
</file>

<file path=xl/ctrlProps/ctrlProp1418.xml><?xml version="1.0" encoding="utf-8"?>
<formControlPr xmlns="http://schemas.microsoft.com/office/spreadsheetml/2009/9/main" objectType="CheckBox" fmlaLink="$AB$41" noThreeD="1"/>
</file>

<file path=xl/ctrlProps/ctrlProp1419.xml><?xml version="1.0" encoding="utf-8"?>
<formControlPr xmlns="http://schemas.microsoft.com/office/spreadsheetml/2009/9/main" objectType="CheckBox" checked="Checked" fmlaLink="$Y$43" noThreeD="1"/>
</file>

<file path=xl/ctrlProps/ctrlProp142.xml><?xml version="1.0" encoding="utf-8"?>
<formControlPr xmlns="http://schemas.microsoft.com/office/spreadsheetml/2009/9/main" objectType="CheckBox" fmlaLink="$Z$25" noThreeD="1"/>
</file>

<file path=xl/ctrlProps/ctrlProp1420.xml><?xml version="1.0" encoding="utf-8"?>
<formControlPr xmlns="http://schemas.microsoft.com/office/spreadsheetml/2009/9/main" objectType="CheckBox" fmlaLink="$Z$43" noThreeD="1"/>
</file>

<file path=xl/ctrlProps/ctrlProp1421.xml><?xml version="1.0" encoding="utf-8"?>
<formControlPr xmlns="http://schemas.microsoft.com/office/spreadsheetml/2009/9/main" objectType="CheckBox" fmlaLink="$AA$43" noThreeD="1"/>
</file>

<file path=xl/ctrlProps/ctrlProp1422.xml><?xml version="1.0" encoding="utf-8"?>
<formControlPr xmlns="http://schemas.microsoft.com/office/spreadsheetml/2009/9/main" objectType="CheckBox" fmlaLink="$AB$43" noThreeD="1"/>
</file>

<file path=xl/ctrlProps/ctrlProp1423.xml><?xml version="1.0" encoding="utf-8"?>
<formControlPr xmlns="http://schemas.microsoft.com/office/spreadsheetml/2009/9/main" objectType="CheckBox" checked="Checked" fmlaLink="$Y$49" noThreeD="1"/>
</file>

<file path=xl/ctrlProps/ctrlProp1424.xml><?xml version="1.0" encoding="utf-8"?>
<formControlPr xmlns="http://schemas.microsoft.com/office/spreadsheetml/2009/9/main" objectType="CheckBox" fmlaLink="$Z$49" noThreeD="1"/>
</file>

<file path=xl/ctrlProps/ctrlProp1425.xml><?xml version="1.0" encoding="utf-8"?>
<formControlPr xmlns="http://schemas.microsoft.com/office/spreadsheetml/2009/9/main" objectType="CheckBox" fmlaLink="$AA$49" noThreeD="1"/>
</file>

<file path=xl/ctrlProps/ctrlProp1426.xml><?xml version="1.0" encoding="utf-8"?>
<formControlPr xmlns="http://schemas.microsoft.com/office/spreadsheetml/2009/9/main" objectType="CheckBox" fmlaLink="$AB$49" noThreeD="1"/>
</file>

<file path=xl/ctrlProps/ctrlProp1427.xml><?xml version="1.0" encoding="utf-8"?>
<formControlPr xmlns="http://schemas.microsoft.com/office/spreadsheetml/2009/9/main" objectType="CheckBox" checked="Checked" fmlaLink="$Y$44" noThreeD="1"/>
</file>

<file path=xl/ctrlProps/ctrlProp1428.xml><?xml version="1.0" encoding="utf-8"?>
<formControlPr xmlns="http://schemas.microsoft.com/office/spreadsheetml/2009/9/main" objectType="CheckBox" fmlaLink="$Z$44" noThreeD="1"/>
</file>

<file path=xl/ctrlProps/ctrlProp1429.xml><?xml version="1.0" encoding="utf-8"?>
<formControlPr xmlns="http://schemas.microsoft.com/office/spreadsheetml/2009/9/main" objectType="CheckBox" fmlaLink="$AA$44" noThreeD="1"/>
</file>

<file path=xl/ctrlProps/ctrlProp143.xml><?xml version="1.0" encoding="utf-8"?>
<formControlPr xmlns="http://schemas.microsoft.com/office/spreadsheetml/2009/9/main" objectType="CheckBox" fmlaLink="$AA$25" noThreeD="1"/>
</file>

<file path=xl/ctrlProps/ctrlProp1430.xml><?xml version="1.0" encoding="utf-8"?>
<formControlPr xmlns="http://schemas.microsoft.com/office/spreadsheetml/2009/9/main" objectType="CheckBox" fmlaLink="$AB$44" noThreeD="1"/>
</file>

<file path=xl/ctrlProps/ctrlProp1431.xml><?xml version="1.0" encoding="utf-8"?>
<formControlPr xmlns="http://schemas.microsoft.com/office/spreadsheetml/2009/9/main" objectType="CheckBox" checked="Checked" fmlaLink="$Y$45" noThreeD="1"/>
</file>

<file path=xl/ctrlProps/ctrlProp1432.xml><?xml version="1.0" encoding="utf-8"?>
<formControlPr xmlns="http://schemas.microsoft.com/office/spreadsheetml/2009/9/main" objectType="CheckBox" fmlaLink="$Z$45" noThreeD="1"/>
</file>

<file path=xl/ctrlProps/ctrlProp1433.xml><?xml version="1.0" encoding="utf-8"?>
<formControlPr xmlns="http://schemas.microsoft.com/office/spreadsheetml/2009/9/main" objectType="CheckBox" fmlaLink="$AA$45" noThreeD="1"/>
</file>

<file path=xl/ctrlProps/ctrlProp1434.xml><?xml version="1.0" encoding="utf-8"?>
<formControlPr xmlns="http://schemas.microsoft.com/office/spreadsheetml/2009/9/main" objectType="CheckBox" fmlaLink="$AB$45" noThreeD="1"/>
</file>

<file path=xl/ctrlProps/ctrlProp1435.xml><?xml version="1.0" encoding="utf-8"?>
<formControlPr xmlns="http://schemas.microsoft.com/office/spreadsheetml/2009/9/main" objectType="CheckBox" checked="Checked" fmlaLink="$Y$48" noThreeD="1"/>
</file>

<file path=xl/ctrlProps/ctrlProp1436.xml><?xml version="1.0" encoding="utf-8"?>
<formControlPr xmlns="http://schemas.microsoft.com/office/spreadsheetml/2009/9/main" objectType="CheckBox" fmlaLink="$Z$48" noThreeD="1"/>
</file>

<file path=xl/ctrlProps/ctrlProp1437.xml><?xml version="1.0" encoding="utf-8"?>
<formControlPr xmlns="http://schemas.microsoft.com/office/spreadsheetml/2009/9/main" objectType="CheckBox" fmlaLink="$AA$48" noThreeD="1"/>
</file>

<file path=xl/ctrlProps/ctrlProp1438.xml><?xml version="1.0" encoding="utf-8"?>
<formControlPr xmlns="http://schemas.microsoft.com/office/spreadsheetml/2009/9/main" objectType="CheckBox" fmlaLink="$AB$48" noThreeD="1"/>
</file>

<file path=xl/ctrlProps/ctrlProp1439.xml><?xml version="1.0" encoding="utf-8"?>
<formControlPr xmlns="http://schemas.microsoft.com/office/spreadsheetml/2009/9/main" objectType="CheckBox" fmlaLink="$Z$8" noThreeD="1"/>
</file>

<file path=xl/ctrlProps/ctrlProp144.xml><?xml version="1.0" encoding="utf-8"?>
<formControlPr xmlns="http://schemas.microsoft.com/office/spreadsheetml/2009/9/main" objectType="CheckBox" fmlaLink="$AB$25" noThreeD="1"/>
</file>

<file path=xl/ctrlProps/ctrlProp1440.xml><?xml version="1.0" encoding="utf-8"?>
<formControlPr xmlns="http://schemas.microsoft.com/office/spreadsheetml/2009/9/main" objectType="CheckBox" checked="Checked" fmlaLink="$Y$8" noThreeD="1"/>
</file>

<file path=xl/ctrlProps/ctrlProp1441.xml><?xml version="1.0" encoding="utf-8"?>
<formControlPr xmlns="http://schemas.microsoft.com/office/spreadsheetml/2009/9/main" objectType="CheckBox" fmlaLink="$AA$8" noThreeD="1"/>
</file>

<file path=xl/ctrlProps/ctrlProp1442.xml><?xml version="1.0" encoding="utf-8"?>
<formControlPr xmlns="http://schemas.microsoft.com/office/spreadsheetml/2009/9/main" objectType="CheckBox" fmlaLink="$AB$8" noThreeD="1"/>
</file>

<file path=xl/ctrlProps/ctrlProp1443.xml><?xml version="1.0" encoding="utf-8"?>
<formControlPr xmlns="http://schemas.microsoft.com/office/spreadsheetml/2009/9/main" objectType="CheckBox" fmlaLink="$I$8" noThreeD="1"/>
</file>

<file path=xl/ctrlProps/ctrlProp1444.xml><?xml version="1.0" encoding="utf-8"?>
<formControlPr xmlns="http://schemas.microsoft.com/office/spreadsheetml/2009/9/main" objectType="CheckBox" checked="Checked" fmlaLink="$H$8" noThreeD="1"/>
</file>

<file path=xl/ctrlProps/ctrlProp1445.xml><?xml version="1.0" encoding="utf-8"?>
<formControlPr xmlns="http://schemas.microsoft.com/office/spreadsheetml/2009/9/main" objectType="CheckBox" fmlaLink="$J$8" noThreeD="1"/>
</file>

<file path=xl/ctrlProps/ctrlProp1446.xml><?xml version="1.0" encoding="utf-8"?>
<formControlPr xmlns="http://schemas.microsoft.com/office/spreadsheetml/2009/9/main" objectType="CheckBox" fmlaLink="$K$8" noThreeD="1"/>
</file>

<file path=xl/ctrlProps/ctrlProp1447.xml><?xml version="1.0" encoding="utf-8"?>
<formControlPr xmlns="http://schemas.microsoft.com/office/spreadsheetml/2009/9/main" objectType="CheckBox" fmlaLink="$I$26" noThreeD="1"/>
</file>

<file path=xl/ctrlProps/ctrlProp1448.xml><?xml version="1.0" encoding="utf-8"?>
<formControlPr xmlns="http://schemas.microsoft.com/office/spreadsheetml/2009/9/main" objectType="CheckBox" fmlaLink="$H$26" noThreeD="1"/>
</file>

<file path=xl/ctrlProps/ctrlProp1449.xml><?xml version="1.0" encoding="utf-8"?>
<formControlPr xmlns="http://schemas.microsoft.com/office/spreadsheetml/2009/9/main" objectType="CheckBox" fmlaLink="$J$26" noThreeD="1"/>
</file>

<file path=xl/ctrlProps/ctrlProp145.xml><?xml version="1.0" encoding="utf-8"?>
<formControlPr xmlns="http://schemas.microsoft.com/office/spreadsheetml/2009/9/main" objectType="CheckBox" checked="Checked" fmlaLink="$Y$26" noThreeD="1"/>
</file>

<file path=xl/ctrlProps/ctrlProp1450.xml><?xml version="1.0" encoding="utf-8"?>
<formControlPr xmlns="http://schemas.microsoft.com/office/spreadsheetml/2009/9/main" objectType="CheckBox" fmlaLink="$K$26" noThreeD="1"/>
</file>

<file path=xl/ctrlProps/ctrlProp1451.xml><?xml version="1.0" encoding="utf-8"?>
<formControlPr xmlns="http://schemas.microsoft.com/office/spreadsheetml/2009/9/main" objectType="Button" lockText="1"/>
</file>

<file path=xl/ctrlProps/ctrlProp1452.xml><?xml version="1.0" encoding="utf-8"?>
<formControlPr xmlns="http://schemas.microsoft.com/office/spreadsheetml/2009/9/main" objectType="Button" lockText="1"/>
</file>

<file path=xl/ctrlProps/ctrlProp1453.xml><?xml version="1.0" encoding="utf-8"?>
<formControlPr xmlns="http://schemas.microsoft.com/office/spreadsheetml/2009/9/main" objectType="Button" lockText="1"/>
</file>

<file path=xl/ctrlProps/ctrlProp1454.xml><?xml version="1.0" encoding="utf-8"?>
<formControlPr xmlns="http://schemas.microsoft.com/office/spreadsheetml/2009/9/main" objectType="Button"/>
</file>

<file path=xl/ctrlProps/ctrlProp1455.xml><?xml version="1.0" encoding="utf-8"?>
<formControlPr xmlns="http://schemas.microsoft.com/office/spreadsheetml/2009/9/main" objectType="CheckBox" fmlaLink="$Q$5" noThreeD="1"/>
</file>

<file path=xl/ctrlProps/ctrlProp1456.xml><?xml version="1.0" encoding="utf-8"?>
<formControlPr xmlns="http://schemas.microsoft.com/office/spreadsheetml/2009/9/main" objectType="CheckBox" checked="Checked" fmlaLink="$H$33" noThreeD="1"/>
</file>

<file path=xl/ctrlProps/ctrlProp1457.xml><?xml version="1.0" encoding="utf-8"?>
<formControlPr xmlns="http://schemas.microsoft.com/office/spreadsheetml/2009/9/main" objectType="CheckBox" fmlaLink="$I$33" noThreeD="1"/>
</file>

<file path=xl/ctrlProps/ctrlProp1458.xml><?xml version="1.0" encoding="utf-8"?>
<formControlPr xmlns="http://schemas.microsoft.com/office/spreadsheetml/2009/9/main" objectType="CheckBox" fmlaLink="$J$33" noThreeD="1"/>
</file>

<file path=xl/ctrlProps/ctrlProp1459.xml><?xml version="1.0" encoding="utf-8"?>
<formControlPr xmlns="http://schemas.microsoft.com/office/spreadsheetml/2009/9/main" objectType="CheckBox" checked="Checked" fmlaLink="$H$31" noThreeD="1"/>
</file>

<file path=xl/ctrlProps/ctrlProp146.xml><?xml version="1.0" encoding="utf-8"?>
<formControlPr xmlns="http://schemas.microsoft.com/office/spreadsheetml/2009/9/main" objectType="CheckBox" fmlaLink="$Z$26" noThreeD="1"/>
</file>

<file path=xl/ctrlProps/ctrlProp1460.xml><?xml version="1.0" encoding="utf-8"?>
<formControlPr xmlns="http://schemas.microsoft.com/office/spreadsheetml/2009/9/main" objectType="CheckBox" fmlaLink="$I$31" noThreeD="1"/>
</file>

<file path=xl/ctrlProps/ctrlProp1461.xml><?xml version="1.0" encoding="utf-8"?>
<formControlPr xmlns="http://schemas.microsoft.com/office/spreadsheetml/2009/9/main" objectType="CheckBox" fmlaLink="$J$31" noThreeD="1"/>
</file>

<file path=xl/ctrlProps/ctrlProp1462.xml><?xml version="1.0" encoding="utf-8"?>
<formControlPr xmlns="http://schemas.microsoft.com/office/spreadsheetml/2009/9/main" objectType="CheckBox" fmlaLink="$K$31" noThreeD="1"/>
</file>

<file path=xl/ctrlProps/ctrlProp1463.xml><?xml version="1.0" encoding="utf-8"?>
<formControlPr xmlns="http://schemas.microsoft.com/office/spreadsheetml/2009/9/main" objectType="CheckBox" checked="Checked" fmlaLink="$H$35" noThreeD="1"/>
</file>

<file path=xl/ctrlProps/ctrlProp1464.xml><?xml version="1.0" encoding="utf-8"?>
<formControlPr xmlns="http://schemas.microsoft.com/office/spreadsheetml/2009/9/main" objectType="CheckBox" fmlaLink="$I$35" noThreeD="1"/>
</file>

<file path=xl/ctrlProps/ctrlProp1465.xml><?xml version="1.0" encoding="utf-8"?>
<formControlPr xmlns="http://schemas.microsoft.com/office/spreadsheetml/2009/9/main" objectType="CheckBox" fmlaLink="$J$35" noThreeD="1"/>
</file>

<file path=xl/ctrlProps/ctrlProp1466.xml><?xml version="1.0" encoding="utf-8"?>
<formControlPr xmlns="http://schemas.microsoft.com/office/spreadsheetml/2009/9/main" objectType="CheckBox" fmlaLink="$K$33" noThreeD="1"/>
</file>

<file path=xl/ctrlProps/ctrlProp1467.xml><?xml version="1.0" encoding="utf-8"?>
<formControlPr xmlns="http://schemas.microsoft.com/office/spreadsheetml/2009/9/main" objectType="CheckBox" checked="Checked" fmlaLink="$H$37" noThreeD="1"/>
</file>

<file path=xl/ctrlProps/ctrlProp1468.xml><?xml version="1.0" encoding="utf-8"?>
<formControlPr xmlns="http://schemas.microsoft.com/office/spreadsheetml/2009/9/main" objectType="CheckBox" fmlaLink="$I$37" noThreeD="1"/>
</file>

<file path=xl/ctrlProps/ctrlProp1469.xml><?xml version="1.0" encoding="utf-8"?>
<formControlPr xmlns="http://schemas.microsoft.com/office/spreadsheetml/2009/9/main" objectType="CheckBox" fmlaLink="$J$37" noThreeD="1"/>
</file>

<file path=xl/ctrlProps/ctrlProp147.xml><?xml version="1.0" encoding="utf-8"?>
<formControlPr xmlns="http://schemas.microsoft.com/office/spreadsheetml/2009/9/main" objectType="CheckBox" fmlaLink="$AA$26" noThreeD="1"/>
</file>

<file path=xl/ctrlProps/ctrlProp1470.xml><?xml version="1.0" encoding="utf-8"?>
<formControlPr xmlns="http://schemas.microsoft.com/office/spreadsheetml/2009/9/main" objectType="CheckBox" fmlaLink="$J$38" noThreeD="1"/>
</file>

<file path=xl/ctrlProps/ctrlProp1471.xml><?xml version="1.0" encoding="utf-8"?>
<formControlPr xmlns="http://schemas.microsoft.com/office/spreadsheetml/2009/9/main" objectType="CheckBox" fmlaLink="$K$35" noThreeD="1"/>
</file>

<file path=xl/ctrlProps/ctrlProp1472.xml><?xml version="1.0" encoding="utf-8"?>
<formControlPr xmlns="http://schemas.microsoft.com/office/spreadsheetml/2009/9/main" objectType="CheckBox" checked="Checked" fmlaLink="$H$40" noThreeD="1"/>
</file>

<file path=xl/ctrlProps/ctrlProp1473.xml><?xml version="1.0" encoding="utf-8"?>
<formControlPr xmlns="http://schemas.microsoft.com/office/spreadsheetml/2009/9/main" objectType="CheckBox" fmlaLink="$I$41" noThreeD="1"/>
</file>

<file path=xl/ctrlProps/ctrlProp1474.xml><?xml version="1.0" encoding="utf-8"?>
<formControlPr xmlns="http://schemas.microsoft.com/office/spreadsheetml/2009/9/main" objectType="CheckBox" fmlaLink="$J$41" noThreeD="1"/>
</file>

<file path=xl/ctrlProps/ctrlProp1475.xml><?xml version="1.0" encoding="utf-8"?>
<formControlPr xmlns="http://schemas.microsoft.com/office/spreadsheetml/2009/9/main" objectType="CheckBox" fmlaLink="$K$38" noThreeD="1"/>
</file>

<file path=xl/ctrlProps/ctrlProp1476.xml><?xml version="1.0" encoding="utf-8"?>
<formControlPr xmlns="http://schemas.microsoft.com/office/spreadsheetml/2009/9/main" objectType="CheckBox" fmlaLink="$K$40" noThreeD="1"/>
</file>

<file path=xl/ctrlProps/ctrlProp1477.xml><?xml version="1.0" encoding="utf-8"?>
<formControlPr xmlns="http://schemas.microsoft.com/office/spreadsheetml/2009/9/main" objectType="CheckBox" checked="Checked" fmlaLink="$H$48" noThreeD="1"/>
</file>

<file path=xl/ctrlProps/ctrlProp1478.xml><?xml version="1.0" encoding="utf-8"?>
<formControlPr xmlns="http://schemas.microsoft.com/office/spreadsheetml/2009/9/main" objectType="CheckBox" fmlaLink="$I$48" noThreeD="1"/>
</file>

<file path=xl/ctrlProps/ctrlProp1479.xml><?xml version="1.0" encoding="utf-8"?>
<formControlPr xmlns="http://schemas.microsoft.com/office/spreadsheetml/2009/9/main" objectType="CheckBox" fmlaLink="$J$48" noThreeD="1"/>
</file>

<file path=xl/ctrlProps/ctrlProp148.xml><?xml version="1.0" encoding="utf-8"?>
<formControlPr xmlns="http://schemas.microsoft.com/office/spreadsheetml/2009/9/main" objectType="CheckBox" fmlaLink="$AB$26" noThreeD="1"/>
</file>

<file path=xl/ctrlProps/ctrlProp1480.xml><?xml version="1.0" encoding="utf-8"?>
<formControlPr xmlns="http://schemas.microsoft.com/office/spreadsheetml/2009/9/main" objectType="CheckBox" fmlaLink="$K$48" noThreeD="1"/>
</file>

<file path=xl/ctrlProps/ctrlProp1481.xml><?xml version="1.0" encoding="utf-8"?>
<formControlPr xmlns="http://schemas.microsoft.com/office/spreadsheetml/2009/9/main" objectType="CheckBox" checked="Checked" fmlaLink="$H$49" noThreeD="1"/>
</file>

<file path=xl/ctrlProps/ctrlProp1482.xml><?xml version="1.0" encoding="utf-8"?>
<formControlPr xmlns="http://schemas.microsoft.com/office/spreadsheetml/2009/9/main" objectType="CheckBox" fmlaLink="$I$49" noThreeD="1"/>
</file>

<file path=xl/ctrlProps/ctrlProp1483.xml><?xml version="1.0" encoding="utf-8"?>
<formControlPr xmlns="http://schemas.microsoft.com/office/spreadsheetml/2009/9/main" objectType="CheckBox" fmlaLink="$J$49" noThreeD="1"/>
</file>

<file path=xl/ctrlProps/ctrlProp1484.xml><?xml version="1.0" encoding="utf-8"?>
<formControlPr xmlns="http://schemas.microsoft.com/office/spreadsheetml/2009/9/main" objectType="CheckBox" fmlaLink="$K$49" noThreeD="1"/>
</file>

<file path=xl/ctrlProps/ctrlProp1485.xml><?xml version="1.0" encoding="utf-8"?>
<formControlPr xmlns="http://schemas.microsoft.com/office/spreadsheetml/2009/9/main" objectType="CheckBox" checked="Checked" fmlaLink="$H$50" noThreeD="1"/>
</file>

<file path=xl/ctrlProps/ctrlProp1486.xml><?xml version="1.0" encoding="utf-8"?>
<formControlPr xmlns="http://schemas.microsoft.com/office/spreadsheetml/2009/9/main" objectType="CheckBox" fmlaLink="$I$50" noThreeD="1"/>
</file>

<file path=xl/ctrlProps/ctrlProp1487.xml><?xml version="1.0" encoding="utf-8"?>
<formControlPr xmlns="http://schemas.microsoft.com/office/spreadsheetml/2009/9/main" objectType="CheckBox" fmlaLink="$J$50" noThreeD="1"/>
</file>

<file path=xl/ctrlProps/ctrlProp1488.xml><?xml version="1.0" encoding="utf-8"?>
<formControlPr xmlns="http://schemas.microsoft.com/office/spreadsheetml/2009/9/main" objectType="CheckBox" fmlaLink="$K$50" noThreeD="1"/>
</file>

<file path=xl/ctrlProps/ctrlProp1489.xml><?xml version="1.0" encoding="utf-8"?>
<formControlPr xmlns="http://schemas.microsoft.com/office/spreadsheetml/2009/9/main" objectType="CheckBox" checked="Checked" fmlaLink="$H$51" noThreeD="1"/>
</file>

<file path=xl/ctrlProps/ctrlProp149.xml><?xml version="1.0" encoding="utf-8"?>
<formControlPr xmlns="http://schemas.microsoft.com/office/spreadsheetml/2009/9/main" objectType="CheckBox" checked="Checked" fmlaLink="$Y$27" noThreeD="1"/>
</file>

<file path=xl/ctrlProps/ctrlProp1490.xml><?xml version="1.0" encoding="utf-8"?>
<formControlPr xmlns="http://schemas.microsoft.com/office/spreadsheetml/2009/9/main" objectType="CheckBox" fmlaLink="$I$51" noThreeD="1"/>
</file>

<file path=xl/ctrlProps/ctrlProp1491.xml><?xml version="1.0" encoding="utf-8"?>
<formControlPr xmlns="http://schemas.microsoft.com/office/spreadsheetml/2009/9/main" objectType="CheckBox" fmlaLink="$J$51" noThreeD="1"/>
</file>

<file path=xl/ctrlProps/ctrlProp1492.xml><?xml version="1.0" encoding="utf-8"?>
<formControlPr xmlns="http://schemas.microsoft.com/office/spreadsheetml/2009/9/main" objectType="CheckBox" fmlaLink="$K$51" noThreeD="1"/>
</file>

<file path=xl/ctrlProps/ctrlProp1493.xml><?xml version="1.0" encoding="utf-8"?>
<formControlPr xmlns="http://schemas.microsoft.com/office/spreadsheetml/2009/9/main" objectType="CheckBox" checked="Checked" fmlaLink="$H$54" noThreeD="1"/>
</file>

<file path=xl/ctrlProps/ctrlProp1494.xml><?xml version="1.0" encoding="utf-8"?>
<formControlPr xmlns="http://schemas.microsoft.com/office/spreadsheetml/2009/9/main" objectType="CheckBox" fmlaLink="$I$54" noThreeD="1"/>
</file>

<file path=xl/ctrlProps/ctrlProp1495.xml><?xml version="1.0" encoding="utf-8"?>
<formControlPr xmlns="http://schemas.microsoft.com/office/spreadsheetml/2009/9/main" objectType="CheckBox" fmlaLink="$J$54" noThreeD="1"/>
</file>

<file path=xl/ctrlProps/ctrlProp1496.xml><?xml version="1.0" encoding="utf-8"?>
<formControlPr xmlns="http://schemas.microsoft.com/office/spreadsheetml/2009/9/main" objectType="CheckBox" fmlaLink="$K$54" noThreeD="1"/>
</file>

<file path=xl/ctrlProps/ctrlProp1497.xml><?xml version="1.0" encoding="utf-8"?>
<formControlPr xmlns="http://schemas.microsoft.com/office/spreadsheetml/2009/9/main" objectType="CheckBox" checked="Checked" fmlaLink="$H$52" noThreeD="1"/>
</file>

<file path=xl/ctrlProps/ctrlProp1498.xml><?xml version="1.0" encoding="utf-8"?>
<formControlPr xmlns="http://schemas.microsoft.com/office/spreadsheetml/2009/9/main" objectType="CheckBox" fmlaLink="$I$52" noThreeD="1"/>
</file>

<file path=xl/ctrlProps/ctrlProp1499.xml><?xml version="1.0" encoding="utf-8"?>
<formControlPr xmlns="http://schemas.microsoft.com/office/spreadsheetml/2009/9/main" objectType="CheckBox" fmlaLink="$J$52"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CheckBox" fmlaLink="$Z$27" noThreeD="1"/>
</file>

<file path=xl/ctrlProps/ctrlProp1500.xml><?xml version="1.0" encoding="utf-8"?>
<formControlPr xmlns="http://schemas.microsoft.com/office/spreadsheetml/2009/9/main" objectType="CheckBox" fmlaLink="$K$52" noThreeD="1"/>
</file>

<file path=xl/ctrlProps/ctrlProp1501.xml><?xml version="1.0" encoding="utf-8"?>
<formControlPr xmlns="http://schemas.microsoft.com/office/spreadsheetml/2009/9/main" objectType="CheckBox" checked="Checked" fmlaLink="$H$55" noThreeD="1"/>
</file>

<file path=xl/ctrlProps/ctrlProp1502.xml><?xml version="1.0" encoding="utf-8"?>
<formControlPr xmlns="http://schemas.microsoft.com/office/spreadsheetml/2009/9/main" objectType="CheckBox" fmlaLink="$I$55" noThreeD="1"/>
</file>

<file path=xl/ctrlProps/ctrlProp1503.xml><?xml version="1.0" encoding="utf-8"?>
<formControlPr xmlns="http://schemas.microsoft.com/office/spreadsheetml/2009/9/main" objectType="CheckBox" fmlaLink="$J$55" noThreeD="1"/>
</file>

<file path=xl/ctrlProps/ctrlProp1504.xml><?xml version="1.0" encoding="utf-8"?>
<formControlPr xmlns="http://schemas.microsoft.com/office/spreadsheetml/2009/9/main" objectType="CheckBox" fmlaLink="$K$55" noThreeD="1"/>
</file>

<file path=xl/ctrlProps/ctrlProp1505.xml><?xml version="1.0" encoding="utf-8"?>
<formControlPr xmlns="http://schemas.microsoft.com/office/spreadsheetml/2009/9/main" objectType="CheckBox" checked="Checked" fmlaLink="$H$47" noThreeD="1"/>
</file>

<file path=xl/ctrlProps/ctrlProp1506.xml><?xml version="1.0" encoding="utf-8"?>
<formControlPr xmlns="http://schemas.microsoft.com/office/spreadsheetml/2009/9/main" objectType="CheckBox" fmlaLink="$I$47" noThreeD="1"/>
</file>

<file path=xl/ctrlProps/ctrlProp1507.xml><?xml version="1.0" encoding="utf-8"?>
<formControlPr xmlns="http://schemas.microsoft.com/office/spreadsheetml/2009/9/main" objectType="CheckBox" fmlaLink="$J$47" noThreeD="1"/>
</file>

<file path=xl/ctrlProps/ctrlProp1508.xml><?xml version="1.0" encoding="utf-8"?>
<formControlPr xmlns="http://schemas.microsoft.com/office/spreadsheetml/2009/9/main" objectType="CheckBox" fmlaLink="$K$47" noThreeD="1"/>
</file>

<file path=xl/ctrlProps/ctrlProp1509.xml><?xml version="1.0" encoding="utf-8"?>
<formControlPr xmlns="http://schemas.microsoft.com/office/spreadsheetml/2009/9/main" objectType="CheckBox" checked="Checked" fmlaLink="$H$34" noThreeD="1"/>
</file>

<file path=xl/ctrlProps/ctrlProp151.xml><?xml version="1.0" encoding="utf-8"?>
<formControlPr xmlns="http://schemas.microsoft.com/office/spreadsheetml/2009/9/main" objectType="CheckBox" fmlaLink="$AA$27" noThreeD="1"/>
</file>

<file path=xl/ctrlProps/ctrlProp1510.xml><?xml version="1.0" encoding="utf-8"?>
<formControlPr xmlns="http://schemas.microsoft.com/office/spreadsheetml/2009/9/main" objectType="CheckBox" fmlaLink="$I$34" noThreeD="1"/>
</file>

<file path=xl/ctrlProps/ctrlProp1511.xml><?xml version="1.0" encoding="utf-8"?>
<formControlPr xmlns="http://schemas.microsoft.com/office/spreadsheetml/2009/9/main" objectType="CheckBox" fmlaLink="$J$34" noThreeD="1"/>
</file>

<file path=xl/ctrlProps/ctrlProp1512.xml><?xml version="1.0" encoding="utf-8"?>
<formControlPr xmlns="http://schemas.microsoft.com/office/spreadsheetml/2009/9/main" objectType="CheckBox" fmlaLink="$K$34" noThreeD="1"/>
</file>

<file path=xl/ctrlProps/ctrlProp1513.xml><?xml version="1.0" encoding="utf-8"?>
<formControlPr xmlns="http://schemas.microsoft.com/office/spreadsheetml/2009/9/main" objectType="CheckBox" checked="Checked" fmlaLink="$H$32" noThreeD="1"/>
</file>

<file path=xl/ctrlProps/ctrlProp1514.xml><?xml version="1.0" encoding="utf-8"?>
<formControlPr xmlns="http://schemas.microsoft.com/office/spreadsheetml/2009/9/main" objectType="CheckBox" fmlaLink="$I$32" noThreeD="1"/>
</file>

<file path=xl/ctrlProps/ctrlProp1515.xml><?xml version="1.0" encoding="utf-8"?>
<formControlPr xmlns="http://schemas.microsoft.com/office/spreadsheetml/2009/9/main" objectType="CheckBox" fmlaLink="$J$32" noThreeD="1"/>
</file>

<file path=xl/ctrlProps/ctrlProp1516.xml><?xml version="1.0" encoding="utf-8"?>
<formControlPr xmlns="http://schemas.microsoft.com/office/spreadsheetml/2009/9/main" objectType="CheckBox" fmlaLink="$K$32" noThreeD="1"/>
</file>

<file path=xl/ctrlProps/ctrlProp1517.xml><?xml version="1.0" encoding="utf-8"?>
<formControlPr xmlns="http://schemas.microsoft.com/office/spreadsheetml/2009/9/main" objectType="CheckBox" checked="Checked" fmlaLink="$H$38" noThreeD="1"/>
</file>

<file path=xl/ctrlProps/ctrlProp1518.xml><?xml version="1.0" encoding="utf-8"?>
<formControlPr xmlns="http://schemas.microsoft.com/office/spreadsheetml/2009/9/main" objectType="CheckBox" fmlaLink="$I$38" noThreeD="1"/>
</file>

<file path=xl/ctrlProps/ctrlProp1519.xml><?xml version="1.0" encoding="utf-8"?>
<formControlPr xmlns="http://schemas.microsoft.com/office/spreadsheetml/2009/9/main" objectType="CheckBox" checked="Checked" fmlaLink="$H$53" noThreeD="1"/>
</file>

<file path=xl/ctrlProps/ctrlProp152.xml><?xml version="1.0" encoding="utf-8"?>
<formControlPr xmlns="http://schemas.microsoft.com/office/spreadsheetml/2009/9/main" objectType="CheckBox" fmlaLink="$AB$27" noThreeD="1"/>
</file>

<file path=xl/ctrlProps/ctrlProp1520.xml><?xml version="1.0" encoding="utf-8"?>
<formControlPr xmlns="http://schemas.microsoft.com/office/spreadsheetml/2009/9/main" objectType="CheckBox" fmlaLink="$I$53" noThreeD="1"/>
</file>

<file path=xl/ctrlProps/ctrlProp1521.xml><?xml version="1.0" encoding="utf-8"?>
<formControlPr xmlns="http://schemas.microsoft.com/office/spreadsheetml/2009/9/main" objectType="CheckBox" fmlaLink="$J$53" noThreeD="1"/>
</file>

<file path=xl/ctrlProps/ctrlProp1522.xml><?xml version="1.0" encoding="utf-8"?>
<formControlPr xmlns="http://schemas.microsoft.com/office/spreadsheetml/2009/9/main" objectType="CheckBox" fmlaLink="$K$53" noThreeD="1"/>
</file>

<file path=xl/ctrlProps/ctrlProp1523.xml><?xml version="1.0" encoding="utf-8"?>
<formControlPr xmlns="http://schemas.microsoft.com/office/spreadsheetml/2009/9/main" objectType="CheckBox" checked="Checked" fmlaLink="$H$36" noThreeD="1"/>
</file>

<file path=xl/ctrlProps/ctrlProp1524.xml><?xml version="1.0" encoding="utf-8"?>
<formControlPr xmlns="http://schemas.microsoft.com/office/spreadsheetml/2009/9/main" objectType="CheckBox" fmlaLink="$I$36" noThreeD="1"/>
</file>

<file path=xl/ctrlProps/ctrlProp1525.xml><?xml version="1.0" encoding="utf-8"?>
<formControlPr xmlns="http://schemas.microsoft.com/office/spreadsheetml/2009/9/main" objectType="CheckBox" fmlaLink="$J$36" noThreeD="1"/>
</file>

<file path=xl/ctrlProps/ctrlProp1526.xml><?xml version="1.0" encoding="utf-8"?>
<formControlPr xmlns="http://schemas.microsoft.com/office/spreadsheetml/2009/9/main" objectType="CheckBox" fmlaLink="$K$36" noThreeD="1"/>
</file>

<file path=xl/ctrlProps/ctrlProp1527.xml><?xml version="1.0" encoding="utf-8"?>
<formControlPr xmlns="http://schemas.microsoft.com/office/spreadsheetml/2009/9/main" objectType="CheckBox" fmlaLink="$K$37" noThreeD="1"/>
</file>

<file path=xl/ctrlProps/ctrlProp1528.xml><?xml version="1.0" encoding="utf-8"?>
<formControlPr xmlns="http://schemas.microsoft.com/office/spreadsheetml/2009/9/main" objectType="CheckBox" fmlaLink="$J$40" noThreeD="1"/>
</file>

<file path=xl/ctrlProps/ctrlProp1529.xml><?xml version="1.0" encoding="utf-8"?>
<formControlPr xmlns="http://schemas.microsoft.com/office/spreadsheetml/2009/9/main" objectType="CheckBox" fmlaLink="$I$40" noThreeD="1"/>
</file>

<file path=xl/ctrlProps/ctrlProp153.xml><?xml version="1.0" encoding="utf-8"?>
<formControlPr xmlns="http://schemas.microsoft.com/office/spreadsheetml/2009/9/main" objectType="CheckBox" checked="Checked" fmlaLink="$Y$28" noThreeD="1"/>
</file>

<file path=xl/ctrlProps/ctrlProp1530.xml><?xml version="1.0" encoding="utf-8"?>
<formControlPr xmlns="http://schemas.microsoft.com/office/spreadsheetml/2009/9/main" objectType="CheckBox" fmlaLink="$K$41" noThreeD="1"/>
</file>

<file path=xl/ctrlProps/ctrlProp1531.xml><?xml version="1.0" encoding="utf-8"?>
<formControlPr xmlns="http://schemas.microsoft.com/office/spreadsheetml/2009/9/main" objectType="CheckBox" checked="Checked" fmlaLink="$H$41" noThreeD="1"/>
</file>

<file path=xl/ctrlProps/ctrlProp1532.xml><?xml version="1.0" encoding="utf-8"?>
<formControlPr xmlns="http://schemas.microsoft.com/office/spreadsheetml/2009/9/main" objectType="CheckBox" checked="Checked" fmlaLink="$H$56" noThreeD="1"/>
</file>

<file path=xl/ctrlProps/ctrlProp1533.xml><?xml version="1.0" encoding="utf-8"?>
<formControlPr xmlns="http://schemas.microsoft.com/office/spreadsheetml/2009/9/main" objectType="CheckBox" fmlaLink="$I$56" noThreeD="1"/>
</file>

<file path=xl/ctrlProps/ctrlProp1534.xml><?xml version="1.0" encoding="utf-8"?>
<formControlPr xmlns="http://schemas.microsoft.com/office/spreadsheetml/2009/9/main" objectType="CheckBox" fmlaLink="$J$56" noThreeD="1"/>
</file>

<file path=xl/ctrlProps/ctrlProp1535.xml><?xml version="1.0" encoding="utf-8"?>
<formControlPr xmlns="http://schemas.microsoft.com/office/spreadsheetml/2009/9/main" objectType="CheckBox" fmlaLink="$K$56" noThreeD="1"/>
</file>

<file path=xl/ctrlProps/ctrlProp1536.xml><?xml version="1.0" encoding="utf-8"?>
<formControlPr xmlns="http://schemas.microsoft.com/office/spreadsheetml/2009/9/main" objectType="CheckBox" checked="Checked" fmlaLink="$H$57" noThreeD="1"/>
</file>

<file path=xl/ctrlProps/ctrlProp1537.xml><?xml version="1.0" encoding="utf-8"?>
<formControlPr xmlns="http://schemas.microsoft.com/office/spreadsheetml/2009/9/main" objectType="CheckBox" fmlaLink="$I$57" noThreeD="1"/>
</file>

<file path=xl/ctrlProps/ctrlProp1538.xml><?xml version="1.0" encoding="utf-8"?>
<formControlPr xmlns="http://schemas.microsoft.com/office/spreadsheetml/2009/9/main" objectType="CheckBox" fmlaLink="$J$57" noThreeD="1"/>
</file>

<file path=xl/ctrlProps/ctrlProp1539.xml><?xml version="1.0" encoding="utf-8"?>
<formControlPr xmlns="http://schemas.microsoft.com/office/spreadsheetml/2009/9/main" objectType="CheckBox" fmlaLink="$K$57" noThreeD="1"/>
</file>

<file path=xl/ctrlProps/ctrlProp154.xml><?xml version="1.0" encoding="utf-8"?>
<formControlPr xmlns="http://schemas.microsoft.com/office/spreadsheetml/2009/9/main" objectType="CheckBox" fmlaLink="$Z$28" noThreeD="1"/>
</file>

<file path=xl/ctrlProps/ctrlProp1540.xml><?xml version="1.0" encoding="utf-8"?>
<formControlPr xmlns="http://schemas.microsoft.com/office/spreadsheetml/2009/9/main" objectType="CheckBox" fmlaLink="$I$46" noThreeD="1"/>
</file>

<file path=xl/ctrlProps/ctrlProp1541.xml><?xml version="1.0" encoding="utf-8"?>
<formControlPr xmlns="http://schemas.microsoft.com/office/spreadsheetml/2009/9/main" objectType="CheckBox" checked="Checked" fmlaLink="$H$46" noThreeD="1"/>
</file>

<file path=xl/ctrlProps/ctrlProp1542.xml><?xml version="1.0" encoding="utf-8"?>
<formControlPr xmlns="http://schemas.microsoft.com/office/spreadsheetml/2009/9/main" objectType="CheckBox" fmlaLink="$J$46" noThreeD="1"/>
</file>

<file path=xl/ctrlProps/ctrlProp1543.xml><?xml version="1.0" encoding="utf-8"?>
<formControlPr xmlns="http://schemas.microsoft.com/office/spreadsheetml/2009/9/main" objectType="CheckBox" fmlaLink="$K$46" noThreeD="1"/>
</file>

<file path=xl/ctrlProps/ctrlProp1544.xml><?xml version="1.0" encoding="utf-8"?>
<formControlPr xmlns="http://schemas.microsoft.com/office/spreadsheetml/2009/9/main" objectType="CheckBox" fmlaLink="$J$39" noThreeD="1"/>
</file>

<file path=xl/ctrlProps/ctrlProp1545.xml><?xml version="1.0" encoding="utf-8"?>
<formControlPr xmlns="http://schemas.microsoft.com/office/spreadsheetml/2009/9/main" objectType="CheckBox" fmlaLink="$K$39" noThreeD="1"/>
</file>

<file path=xl/ctrlProps/ctrlProp1546.xml><?xml version="1.0" encoding="utf-8"?>
<formControlPr xmlns="http://schemas.microsoft.com/office/spreadsheetml/2009/9/main" objectType="CheckBox" checked="Checked" fmlaLink="$H$39" noThreeD="1"/>
</file>

<file path=xl/ctrlProps/ctrlProp1547.xml><?xml version="1.0" encoding="utf-8"?>
<formControlPr xmlns="http://schemas.microsoft.com/office/spreadsheetml/2009/9/main" objectType="CheckBox" fmlaLink="$I$39" noThreeD="1"/>
</file>

<file path=xl/ctrlProps/ctrlProp1548.xml><?xml version="1.0" encoding="utf-8"?>
<formControlPr xmlns="http://schemas.microsoft.com/office/spreadsheetml/2009/9/main" objectType="CheckBox" fmlaLink="$C$20" lockText="1" noThreeD="1"/>
</file>

<file path=xl/ctrlProps/ctrlProp1549.xml><?xml version="1.0" encoding="utf-8"?>
<formControlPr xmlns="http://schemas.microsoft.com/office/spreadsheetml/2009/9/main" objectType="Drop" dropStyle="combo" dx="15" fmlaLink="$P$2" fmlaRange="$S$3:$S$6" noThreeD="1" sel="1" val="0"/>
</file>

<file path=xl/ctrlProps/ctrlProp155.xml><?xml version="1.0" encoding="utf-8"?>
<formControlPr xmlns="http://schemas.microsoft.com/office/spreadsheetml/2009/9/main" objectType="CheckBox" fmlaLink="$AA$28" noThreeD="1"/>
</file>

<file path=xl/ctrlProps/ctrlProp156.xml><?xml version="1.0" encoding="utf-8"?>
<formControlPr xmlns="http://schemas.microsoft.com/office/spreadsheetml/2009/9/main" objectType="CheckBox" fmlaLink="$AB$28" noThreeD="1"/>
</file>

<file path=xl/ctrlProps/ctrlProp157.xml><?xml version="1.0" encoding="utf-8"?>
<formControlPr xmlns="http://schemas.microsoft.com/office/spreadsheetml/2009/9/main" objectType="CheckBox" checked="Checked" fmlaLink="$Y$29" noThreeD="1"/>
</file>

<file path=xl/ctrlProps/ctrlProp158.xml><?xml version="1.0" encoding="utf-8"?>
<formControlPr xmlns="http://schemas.microsoft.com/office/spreadsheetml/2009/9/main" objectType="CheckBox" fmlaLink="$Z$29" noThreeD="1"/>
</file>

<file path=xl/ctrlProps/ctrlProp159.xml><?xml version="1.0" encoding="utf-8"?>
<formControlPr xmlns="http://schemas.microsoft.com/office/spreadsheetml/2009/9/main" objectType="CheckBox" fmlaLink="$AA$29"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CheckBox" fmlaLink="$AB$29" noThreeD="1"/>
</file>

<file path=xl/ctrlProps/ctrlProp161.xml><?xml version="1.0" encoding="utf-8"?>
<formControlPr xmlns="http://schemas.microsoft.com/office/spreadsheetml/2009/9/main" objectType="CheckBox" checked="Checked" fmlaLink="$Y$32" noThreeD="1"/>
</file>

<file path=xl/ctrlProps/ctrlProp162.xml><?xml version="1.0" encoding="utf-8"?>
<formControlPr xmlns="http://schemas.microsoft.com/office/spreadsheetml/2009/9/main" objectType="CheckBox" fmlaLink="$Z$32" noThreeD="1"/>
</file>

<file path=xl/ctrlProps/ctrlProp163.xml><?xml version="1.0" encoding="utf-8"?>
<formControlPr xmlns="http://schemas.microsoft.com/office/spreadsheetml/2009/9/main" objectType="CheckBox" fmlaLink="$AA$32" noThreeD="1"/>
</file>

<file path=xl/ctrlProps/ctrlProp164.xml><?xml version="1.0" encoding="utf-8"?>
<formControlPr xmlns="http://schemas.microsoft.com/office/spreadsheetml/2009/9/main" objectType="CheckBox" fmlaLink="$AB$32" noThreeD="1"/>
</file>

<file path=xl/ctrlProps/ctrlProp165.xml><?xml version="1.0" encoding="utf-8"?>
<formControlPr xmlns="http://schemas.microsoft.com/office/spreadsheetml/2009/9/main" objectType="CheckBox" checked="Checked" fmlaLink="$Y$34" noThreeD="1"/>
</file>

<file path=xl/ctrlProps/ctrlProp166.xml><?xml version="1.0" encoding="utf-8"?>
<formControlPr xmlns="http://schemas.microsoft.com/office/spreadsheetml/2009/9/main" objectType="CheckBox" fmlaLink="$Z$34" noThreeD="1"/>
</file>

<file path=xl/ctrlProps/ctrlProp167.xml><?xml version="1.0" encoding="utf-8"?>
<formControlPr xmlns="http://schemas.microsoft.com/office/spreadsheetml/2009/9/main" objectType="CheckBox" fmlaLink="$AA$34" noThreeD="1"/>
</file>

<file path=xl/ctrlProps/ctrlProp168.xml><?xml version="1.0" encoding="utf-8"?>
<formControlPr xmlns="http://schemas.microsoft.com/office/spreadsheetml/2009/9/main" objectType="CheckBox" fmlaLink="$AB$34" noThreeD="1"/>
</file>

<file path=xl/ctrlProps/ctrlProp169.xml><?xml version="1.0" encoding="utf-8"?>
<formControlPr xmlns="http://schemas.microsoft.com/office/spreadsheetml/2009/9/main" objectType="CheckBox" checked="Checked" fmlaLink="$Y$35"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CheckBox" fmlaLink="$Z$35" noThreeD="1"/>
</file>

<file path=xl/ctrlProps/ctrlProp171.xml><?xml version="1.0" encoding="utf-8"?>
<formControlPr xmlns="http://schemas.microsoft.com/office/spreadsheetml/2009/9/main" objectType="CheckBox" fmlaLink="$AA$35" noThreeD="1"/>
</file>

<file path=xl/ctrlProps/ctrlProp172.xml><?xml version="1.0" encoding="utf-8"?>
<formControlPr xmlns="http://schemas.microsoft.com/office/spreadsheetml/2009/9/main" objectType="CheckBox" fmlaLink="$AB$35" noThreeD="1"/>
</file>

<file path=xl/ctrlProps/ctrlProp173.xml><?xml version="1.0" encoding="utf-8"?>
<formControlPr xmlns="http://schemas.microsoft.com/office/spreadsheetml/2009/9/main" objectType="CheckBox" checked="Checked" fmlaLink="$Y$36" noThreeD="1"/>
</file>

<file path=xl/ctrlProps/ctrlProp174.xml><?xml version="1.0" encoding="utf-8"?>
<formControlPr xmlns="http://schemas.microsoft.com/office/spreadsheetml/2009/9/main" objectType="CheckBox" fmlaLink="$Z$36" noThreeD="1"/>
</file>

<file path=xl/ctrlProps/ctrlProp175.xml><?xml version="1.0" encoding="utf-8"?>
<formControlPr xmlns="http://schemas.microsoft.com/office/spreadsheetml/2009/9/main" objectType="CheckBox" fmlaLink="$AA$36" noThreeD="1"/>
</file>

<file path=xl/ctrlProps/ctrlProp176.xml><?xml version="1.0" encoding="utf-8"?>
<formControlPr xmlns="http://schemas.microsoft.com/office/spreadsheetml/2009/9/main" objectType="CheckBox" fmlaLink="$AB$36" noThreeD="1"/>
</file>

<file path=xl/ctrlProps/ctrlProp177.xml><?xml version="1.0" encoding="utf-8"?>
<formControlPr xmlns="http://schemas.microsoft.com/office/spreadsheetml/2009/9/main" objectType="CheckBox" checked="Checked" fmlaLink="$Y$38" noThreeD="1"/>
</file>

<file path=xl/ctrlProps/ctrlProp178.xml><?xml version="1.0" encoding="utf-8"?>
<formControlPr xmlns="http://schemas.microsoft.com/office/spreadsheetml/2009/9/main" objectType="CheckBox" fmlaLink="$Z$38" noThreeD="1"/>
</file>

<file path=xl/ctrlProps/ctrlProp179.xml><?xml version="1.0" encoding="utf-8"?>
<formControlPr xmlns="http://schemas.microsoft.com/office/spreadsheetml/2009/9/main" objectType="CheckBox" fmlaLink="$AA$38" noThreeD="1"/>
</file>

<file path=xl/ctrlProps/ctrlProp18.xml><?xml version="1.0" encoding="utf-8"?>
<formControlPr xmlns="http://schemas.microsoft.com/office/spreadsheetml/2009/9/main" objectType="CheckBox" checked="Checked" fmlaLink="$H$9" noThreeD="1"/>
</file>

<file path=xl/ctrlProps/ctrlProp180.xml><?xml version="1.0" encoding="utf-8"?>
<formControlPr xmlns="http://schemas.microsoft.com/office/spreadsheetml/2009/9/main" objectType="CheckBox" fmlaLink="$AB$38" noThreeD="1"/>
</file>

<file path=xl/ctrlProps/ctrlProp181.xml><?xml version="1.0" encoding="utf-8"?>
<formControlPr xmlns="http://schemas.microsoft.com/office/spreadsheetml/2009/9/main" objectType="CheckBox" checked="Checked" fmlaLink="$Y$39" noThreeD="1"/>
</file>

<file path=xl/ctrlProps/ctrlProp182.xml><?xml version="1.0" encoding="utf-8"?>
<formControlPr xmlns="http://schemas.microsoft.com/office/spreadsheetml/2009/9/main" objectType="CheckBox" fmlaLink="$Z$39" noThreeD="1"/>
</file>

<file path=xl/ctrlProps/ctrlProp183.xml><?xml version="1.0" encoding="utf-8"?>
<formControlPr xmlns="http://schemas.microsoft.com/office/spreadsheetml/2009/9/main" objectType="CheckBox" fmlaLink="$AA$39" noThreeD="1"/>
</file>

<file path=xl/ctrlProps/ctrlProp184.xml><?xml version="1.0" encoding="utf-8"?>
<formControlPr xmlns="http://schemas.microsoft.com/office/spreadsheetml/2009/9/main" objectType="CheckBox" fmlaLink="$AB$39" noThreeD="1"/>
</file>

<file path=xl/ctrlProps/ctrlProp185.xml><?xml version="1.0" encoding="utf-8"?>
<formControlPr xmlns="http://schemas.microsoft.com/office/spreadsheetml/2009/9/main" objectType="CheckBox" checked="Checked" fmlaLink="$Y$51" noThreeD="1"/>
</file>

<file path=xl/ctrlProps/ctrlProp186.xml><?xml version="1.0" encoding="utf-8"?>
<formControlPr xmlns="http://schemas.microsoft.com/office/spreadsheetml/2009/9/main" objectType="CheckBox" fmlaLink="$Z$51" noThreeD="1"/>
</file>

<file path=xl/ctrlProps/ctrlProp187.xml><?xml version="1.0" encoding="utf-8"?>
<formControlPr xmlns="http://schemas.microsoft.com/office/spreadsheetml/2009/9/main" objectType="CheckBox" fmlaLink="$AA$51" noThreeD="1"/>
</file>

<file path=xl/ctrlProps/ctrlProp188.xml><?xml version="1.0" encoding="utf-8"?>
<formControlPr xmlns="http://schemas.microsoft.com/office/spreadsheetml/2009/9/main" objectType="CheckBox" fmlaLink="$AB$51" noThreeD="1"/>
</file>

<file path=xl/ctrlProps/ctrlProp189.xml><?xml version="1.0" encoding="utf-8"?>
<formControlPr xmlns="http://schemas.microsoft.com/office/spreadsheetml/2009/9/main" objectType="CheckBox" checked="Checked" fmlaLink="$Y$9" noThreeD="1"/>
</file>

<file path=xl/ctrlProps/ctrlProp19.xml><?xml version="1.0" encoding="utf-8"?>
<formControlPr xmlns="http://schemas.microsoft.com/office/spreadsheetml/2009/9/main" objectType="CheckBox" fmlaLink="$I$9" noThreeD="1"/>
</file>

<file path=xl/ctrlProps/ctrlProp190.xml><?xml version="1.0" encoding="utf-8"?>
<formControlPr xmlns="http://schemas.microsoft.com/office/spreadsheetml/2009/9/main" objectType="CheckBox" fmlaLink="$Z$9" noThreeD="1"/>
</file>

<file path=xl/ctrlProps/ctrlProp191.xml><?xml version="1.0" encoding="utf-8"?>
<formControlPr xmlns="http://schemas.microsoft.com/office/spreadsheetml/2009/9/main" objectType="CheckBox" fmlaLink="$AA$9" noThreeD="1"/>
</file>

<file path=xl/ctrlProps/ctrlProp192.xml><?xml version="1.0" encoding="utf-8"?>
<formControlPr xmlns="http://schemas.microsoft.com/office/spreadsheetml/2009/9/main" objectType="CheckBox" fmlaLink="$AB$9" noThreeD="1"/>
</file>

<file path=xl/ctrlProps/ctrlProp193.xml><?xml version="1.0" encoding="utf-8"?>
<formControlPr xmlns="http://schemas.microsoft.com/office/spreadsheetml/2009/9/main" objectType="CheckBox" checked="Checked" fmlaLink="$Y$10" noThreeD="1"/>
</file>

<file path=xl/ctrlProps/ctrlProp194.xml><?xml version="1.0" encoding="utf-8"?>
<formControlPr xmlns="http://schemas.microsoft.com/office/spreadsheetml/2009/9/main" objectType="CheckBox" fmlaLink="$Z$10" noThreeD="1"/>
</file>

<file path=xl/ctrlProps/ctrlProp195.xml><?xml version="1.0" encoding="utf-8"?>
<formControlPr xmlns="http://schemas.microsoft.com/office/spreadsheetml/2009/9/main" objectType="CheckBox" fmlaLink="$AA$10" noThreeD="1"/>
</file>

<file path=xl/ctrlProps/ctrlProp196.xml><?xml version="1.0" encoding="utf-8"?>
<formControlPr xmlns="http://schemas.microsoft.com/office/spreadsheetml/2009/9/main" objectType="CheckBox" fmlaLink="$AB$10" noThreeD="1"/>
</file>

<file path=xl/ctrlProps/ctrlProp197.xml><?xml version="1.0" encoding="utf-8"?>
<formControlPr xmlns="http://schemas.microsoft.com/office/spreadsheetml/2009/9/main" objectType="CheckBox" checked="Checked" fmlaLink="$Y$52" noThreeD="1"/>
</file>

<file path=xl/ctrlProps/ctrlProp198.xml><?xml version="1.0" encoding="utf-8"?>
<formControlPr xmlns="http://schemas.microsoft.com/office/spreadsheetml/2009/9/main" objectType="CheckBox" fmlaLink="$Z$52" noThreeD="1"/>
</file>

<file path=xl/ctrlProps/ctrlProp199.xml><?xml version="1.0" encoding="utf-8"?>
<formControlPr xmlns="http://schemas.microsoft.com/office/spreadsheetml/2009/9/main" objectType="CheckBox" fmlaLink="$AA$52" noThreeD="1"/>
</file>

<file path=xl/ctrlProps/ctrlProp2.xml><?xml version="1.0" encoding="utf-8"?>
<formControlPr xmlns="http://schemas.microsoft.com/office/spreadsheetml/2009/9/main" objectType="Drop" dropLines="3" dropStyle="combo" dx="15" fmlaLink="$E$38" fmlaRange="$B$43:$B$45" noThreeD="1" sel="2" val="0"/>
</file>

<file path=xl/ctrlProps/ctrlProp20.xml><?xml version="1.0" encoding="utf-8"?>
<formControlPr xmlns="http://schemas.microsoft.com/office/spreadsheetml/2009/9/main" objectType="CheckBox" fmlaLink="$J$9" noThreeD="1"/>
</file>

<file path=xl/ctrlProps/ctrlProp200.xml><?xml version="1.0" encoding="utf-8"?>
<formControlPr xmlns="http://schemas.microsoft.com/office/spreadsheetml/2009/9/main" objectType="CheckBox" fmlaLink="$AB$52" noThreeD="1"/>
</file>

<file path=xl/ctrlProps/ctrlProp201.xml><?xml version="1.0" encoding="utf-8"?>
<formControlPr xmlns="http://schemas.microsoft.com/office/spreadsheetml/2009/9/main" objectType="CheckBox" checked="Checked" fmlaLink="$Y$14" noThreeD="1"/>
</file>

<file path=xl/ctrlProps/ctrlProp202.xml><?xml version="1.0" encoding="utf-8"?>
<formControlPr xmlns="http://schemas.microsoft.com/office/spreadsheetml/2009/9/main" objectType="CheckBox" fmlaLink="$Z$14" noThreeD="1"/>
</file>

<file path=xl/ctrlProps/ctrlProp203.xml><?xml version="1.0" encoding="utf-8"?>
<formControlPr xmlns="http://schemas.microsoft.com/office/spreadsheetml/2009/9/main" objectType="CheckBox" fmlaLink="$AA$14" noThreeD="1"/>
</file>

<file path=xl/ctrlProps/ctrlProp204.xml><?xml version="1.0" encoding="utf-8"?>
<formControlPr xmlns="http://schemas.microsoft.com/office/spreadsheetml/2009/9/main" objectType="CheckBox" fmlaLink="$AB$14" noThreeD="1"/>
</file>

<file path=xl/ctrlProps/ctrlProp205.xml><?xml version="1.0" encoding="utf-8"?>
<formControlPr xmlns="http://schemas.microsoft.com/office/spreadsheetml/2009/9/main" objectType="CheckBox" checked="Checked" fmlaLink="$Y$15" noThreeD="1"/>
</file>

<file path=xl/ctrlProps/ctrlProp206.xml><?xml version="1.0" encoding="utf-8"?>
<formControlPr xmlns="http://schemas.microsoft.com/office/spreadsheetml/2009/9/main" objectType="CheckBox" fmlaLink="$Z$15" noThreeD="1"/>
</file>

<file path=xl/ctrlProps/ctrlProp207.xml><?xml version="1.0" encoding="utf-8"?>
<formControlPr xmlns="http://schemas.microsoft.com/office/spreadsheetml/2009/9/main" objectType="CheckBox" fmlaLink="$AA$15" noThreeD="1"/>
</file>

<file path=xl/ctrlProps/ctrlProp208.xml><?xml version="1.0" encoding="utf-8"?>
<formControlPr xmlns="http://schemas.microsoft.com/office/spreadsheetml/2009/9/main" objectType="CheckBox" fmlaLink="$AB$15" noThreeD="1"/>
</file>

<file path=xl/ctrlProps/ctrlProp209.xml><?xml version="1.0" encoding="utf-8"?>
<formControlPr xmlns="http://schemas.microsoft.com/office/spreadsheetml/2009/9/main" objectType="CheckBox" checked="Checked" fmlaLink="$Y$53" noThreeD="1"/>
</file>

<file path=xl/ctrlProps/ctrlProp21.xml><?xml version="1.0" encoding="utf-8"?>
<formControlPr xmlns="http://schemas.microsoft.com/office/spreadsheetml/2009/9/main" objectType="CheckBox" fmlaLink="$K$9" noThreeD="1"/>
</file>

<file path=xl/ctrlProps/ctrlProp210.xml><?xml version="1.0" encoding="utf-8"?>
<formControlPr xmlns="http://schemas.microsoft.com/office/spreadsheetml/2009/9/main" objectType="CheckBox" fmlaLink="$Z$53" noThreeD="1"/>
</file>

<file path=xl/ctrlProps/ctrlProp211.xml><?xml version="1.0" encoding="utf-8"?>
<formControlPr xmlns="http://schemas.microsoft.com/office/spreadsheetml/2009/9/main" objectType="CheckBox" fmlaLink="$AA$53" noThreeD="1"/>
</file>

<file path=xl/ctrlProps/ctrlProp212.xml><?xml version="1.0" encoding="utf-8"?>
<formControlPr xmlns="http://schemas.microsoft.com/office/spreadsheetml/2009/9/main" objectType="CheckBox" fmlaLink="$AB$53" noThreeD="1"/>
</file>

<file path=xl/ctrlProps/ctrlProp213.xml><?xml version="1.0" encoding="utf-8"?>
<formControlPr xmlns="http://schemas.microsoft.com/office/spreadsheetml/2009/9/main" objectType="CheckBox" checked="Checked" fmlaLink="$H$13" noThreeD="1"/>
</file>

<file path=xl/ctrlProps/ctrlProp214.xml><?xml version="1.0" encoding="utf-8"?>
<formControlPr xmlns="http://schemas.microsoft.com/office/spreadsheetml/2009/9/main" objectType="CheckBox" fmlaLink="$I$13" noThreeD="1"/>
</file>

<file path=xl/ctrlProps/ctrlProp215.xml><?xml version="1.0" encoding="utf-8"?>
<formControlPr xmlns="http://schemas.microsoft.com/office/spreadsheetml/2009/9/main" objectType="CheckBox" fmlaLink="$J$13" noThreeD="1"/>
</file>

<file path=xl/ctrlProps/ctrlProp216.xml><?xml version="1.0" encoding="utf-8"?>
<formControlPr xmlns="http://schemas.microsoft.com/office/spreadsheetml/2009/9/main" objectType="CheckBox" fmlaLink="$K$13" noThreeD="1"/>
</file>

<file path=xl/ctrlProps/ctrlProp217.xml><?xml version="1.0" encoding="utf-8"?>
<formControlPr xmlns="http://schemas.microsoft.com/office/spreadsheetml/2009/9/main" objectType="CheckBox" checked="Checked" fmlaLink="$H$17" noThreeD="1"/>
</file>

<file path=xl/ctrlProps/ctrlProp218.xml><?xml version="1.0" encoding="utf-8"?>
<formControlPr xmlns="http://schemas.microsoft.com/office/spreadsheetml/2009/9/main" objectType="CheckBox" fmlaLink="$I$20" noThreeD="1"/>
</file>

<file path=xl/ctrlProps/ctrlProp219.xml><?xml version="1.0" encoding="utf-8"?>
<formControlPr xmlns="http://schemas.microsoft.com/office/spreadsheetml/2009/9/main" objectType="CheckBox" fmlaLink="$J$20" noThreeD="1"/>
</file>

<file path=xl/ctrlProps/ctrlProp22.xml><?xml version="1.0" encoding="utf-8"?>
<formControlPr xmlns="http://schemas.microsoft.com/office/spreadsheetml/2009/9/main" objectType="CheckBox" fmlaLink="$J$9" noThreeD="1"/>
</file>

<file path=xl/ctrlProps/ctrlProp220.xml><?xml version="1.0" encoding="utf-8"?>
<formControlPr xmlns="http://schemas.microsoft.com/office/spreadsheetml/2009/9/main" objectType="CheckBox" fmlaLink="$K$20" noThreeD="1"/>
</file>

<file path=xl/ctrlProps/ctrlProp221.xml><?xml version="1.0" encoding="utf-8"?>
<formControlPr xmlns="http://schemas.microsoft.com/office/spreadsheetml/2009/9/main" objectType="CheckBox" checked="Checked" fmlaLink="$H$20" noThreeD="1"/>
</file>

<file path=xl/ctrlProps/ctrlProp222.xml><?xml version="1.0" encoding="utf-8"?>
<formControlPr xmlns="http://schemas.microsoft.com/office/spreadsheetml/2009/9/main" objectType="CheckBox" fmlaLink="$I$19" noThreeD="1"/>
</file>

<file path=xl/ctrlProps/ctrlProp223.xml><?xml version="1.0" encoding="utf-8"?>
<formControlPr xmlns="http://schemas.microsoft.com/office/spreadsheetml/2009/9/main" objectType="CheckBox" fmlaLink="$J$19" noThreeD="1"/>
</file>

<file path=xl/ctrlProps/ctrlProp224.xml><?xml version="1.0" encoding="utf-8"?>
<formControlPr xmlns="http://schemas.microsoft.com/office/spreadsheetml/2009/9/main" objectType="CheckBox" fmlaLink="$K$19" noThreeD="1"/>
</file>

<file path=xl/ctrlProps/ctrlProp225.xml><?xml version="1.0" encoding="utf-8"?>
<formControlPr xmlns="http://schemas.microsoft.com/office/spreadsheetml/2009/9/main" objectType="CheckBox" checked="Checked" fmlaLink="$H$19" noThreeD="1"/>
</file>

<file path=xl/ctrlProps/ctrlProp226.xml><?xml version="1.0" encoding="utf-8"?>
<formControlPr xmlns="http://schemas.microsoft.com/office/spreadsheetml/2009/9/main" objectType="CheckBox" fmlaLink="$I$18" noThreeD="1"/>
</file>

<file path=xl/ctrlProps/ctrlProp227.xml><?xml version="1.0" encoding="utf-8"?>
<formControlPr xmlns="http://schemas.microsoft.com/office/spreadsheetml/2009/9/main" objectType="CheckBox" fmlaLink="$J$18" noThreeD="1"/>
</file>

<file path=xl/ctrlProps/ctrlProp228.xml><?xml version="1.0" encoding="utf-8"?>
<formControlPr xmlns="http://schemas.microsoft.com/office/spreadsheetml/2009/9/main" objectType="CheckBox" fmlaLink="$K$18" noThreeD="1"/>
</file>

<file path=xl/ctrlProps/ctrlProp229.xml><?xml version="1.0" encoding="utf-8"?>
<formControlPr xmlns="http://schemas.microsoft.com/office/spreadsheetml/2009/9/main" objectType="CheckBox" checked="Checked" fmlaLink="$H$18" noThreeD="1"/>
</file>

<file path=xl/ctrlProps/ctrlProp23.xml><?xml version="1.0" encoding="utf-8"?>
<formControlPr xmlns="http://schemas.microsoft.com/office/spreadsheetml/2009/9/main" objectType="CheckBox" checked="Checked" fmlaLink="$H$10" noThreeD="1"/>
</file>

<file path=xl/ctrlProps/ctrlProp230.xml><?xml version="1.0" encoding="utf-8"?>
<formControlPr xmlns="http://schemas.microsoft.com/office/spreadsheetml/2009/9/main" objectType="CheckBox" checked="Checked" fmlaLink="$H$30" noThreeD="1"/>
</file>

<file path=xl/ctrlProps/ctrlProp231.xml><?xml version="1.0" encoding="utf-8"?>
<formControlPr xmlns="http://schemas.microsoft.com/office/spreadsheetml/2009/9/main" objectType="CheckBox" fmlaLink="$I$30" noThreeD="1"/>
</file>

<file path=xl/ctrlProps/ctrlProp232.xml><?xml version="1.0" encoding="utf-8"?>
<formControlPr xmlns="http://schemas.microsoft.com/office/spreadsheetml/2009/9/main" objectType="CheckBox" fmlaLink="$J$30" noThreeD="1"/>
</file>

<file path=xl/ctrlProps/ctrlProp233.xml><?xml version="1.0" encoding="utf-8"?>
<formControlPr xmlns="http://schemas.microsoft.com/office/spreadsheetml/2009/9/main" objectType="CheckBox" fmlaLink="$K$30" noThreeD="1"/>
</file>

<file path=xl/ctrlProps/ctrlProp234.xml><?xml version="1.0" encoding="utf-8"?>
<formControlPr xmlns="http://schemas.microsoft.com/office/spreadsheetml/2009/9/main" objectType="CheckBox" checked="Checked" fmlaLink="$H$34" noThreeD="1"/>
</file>

<file path=xl/ctrlProps/ctrlProp235.xml><?xml version="1.0" encoding="utf-8"?>
<formControlPr xmlns="http://schemas.microsoft.com/office/spreadsheetml/2009/9/main" objectType="CheckBox" fmlaLink="$I$34" noThreeD="1"/>
</file>

<file path=xl/ctrlProps/ctrlProp236.xml><?xml version="1.0" encoding="utf-8"?>
<formControlPr xmlns="http://schemas.microsoft.com/office/spreadsheetml/2009/9/main" objectType="CheckBox" fmlaLink="$J$34" noThreeD="1"/>
</file>

<file path=xl/ctrlProps/ctrlProp237.xml><?xml version="1.0" encoding="utf-8"?>
<formControlPr xmlns="http://schemas.microsoft.com/office/spreadsheetml/2009/9/main" objectType="CheckBox" fmlaLink="$K$34" noThreeD="1"/>
</file>

<file path=xl/ctrlProps/ctrlProp238.xml><?xml version="1.0" encoding="utf-8"?>
<formControlPr xmlns="http://schemas.microsoft.com/office/spreadsheetml/2009/9/main" objectType="CheckBox" checked="Checked" fmlaLink="$H$32" noThreeD="1"/>
</file>

<file path=xl/ctrlProps/ctrlProp239.xml><?xml version="1.0" encoding="utf-8"?>
<formControlPr xmlns="http://schemas.microsoft.com/office/spreadsheetml/2009/9/main" objectType="CheckBox" fmlaLink="$I$32" noThreeD="1"/>
</file>

<file path=xl/ctrlProps/ctrlProp24.xml><?xml version="1.0" encoding="utf-8"?>
<formControlPr xmlns="http://schemas.microsoft.com/office/spreadsheetml/2009/9/main" objectType="CheckBox" fmlaLink="$I$10" noThreeD="1"/>
</file>

<file path=xl/ctrlProps/ctrlProp240.xml><?xml version="1.0" encoding="utf-8"?>
<formControlPr xmlns="http://schemas.microsoft.com/office/spreadsheetml/2009/9/main" objectType="CheckBox" fmlaLink="$J$32" noThreeD="1"/>
</file>

<file path=xl/ctrlProps/ctrlProp241.xml><?xml version="1.0" encoding="utf-8"?>
<formControlPr xmlns="http://schemas.microsoft.com/office/spreadsheetml/2009/9/main" objectType="CheckBox" fmlaLink="$K$32" noThreeD="1"/>
</file>

<file path=xl/ctrlProps/ctrlProp242.xml><?xml version="1.0" encoding="utf-8"?>
<formControlPr xmlns="http://schemas.microsoft.com/office/spreadsheetml/2009/9/main" objectType="CheckBox" checked="Checked" fmlaLink="$H$38" noThreeD="1"/>
</file>

<file path=xl/ctrlProps/ctrlProp243.xml><?xml version="1.0" encoding="utf-8"?>
<formControlPr xmlns="http://schemas.microsoft.com/office/spreadsheetml/2009/9/main" objectType="CheckBox" fmlaLink="$I$38" noThreeD="1"/>
</file>

<file path=xl/ctrlProps/ctrlProp244.xml><?xml version="1.0" encoding="utf-8"?>
<formControlPr xmlns="http://schemas.microsoft.com/office/spreadsheetml/2009/9/main" objectType="CheckBox" checked="Checked" fmlaLink="$H$53" noThreeD="1"/>
</file>

<file path=xl/ctrlProps/ctrlProp245.xml><?xml version="1.0" encoding="utf-8"?>
<formControlPr xmlns="http://schemas.microsoft.com/office/spreadsheetml/2009/9/main" objectType="CheckBox" fmlaLink="$I$53" noThreeD="1"/>
</file>

<file path=xl/ctrlProps/ctrlProp246.xml><?xml version="1.0" encoding="utf-8"?>
<formControlPr xmlns="http://schemas.microsoft.com/office/spreadsheetml/2009/9/main" objectType="CheckBox" fmlaLink="$J$53" noThreeD="1"/>
</file>

<file path=xl/ctrlProps/ctrlProp247.xml><?xml version="1.0" encoding="utf-8"?>
<formControlPr xmlns="http://schemas.microsoft.com/office/spreadsheetml/2009/9/main" objectType="CheckBox" fmlaLink="$K$53" noThreeD="1"/>
</file>

<file path=xl/ctrlProps/ctrlProp248.xml><?xml version="1.0" encoding="utf-8"?>
<formControlPr xmlns="http://schemas.microsoft.com/office/spreadsheetml/2009/9/main" objectType="CheckBox" checked="Checked" fmlaLink="$Y$13" noThreeD="1"/>
</file>

<file path=xl/ctrlProps/ctrlProp249.xml><?xml version="1.0" encoding="utf-8"?>
<formControlPr xmlns="http://schemas.microsoft.com/office/spreadsheetml/2009/9/main" objectType="CheckBox" fmlaLink="$Z$13" noThreeD="1"/>
</file>

<file path=xl/ctrlProps/ctrlProp25.xml><?xml version="1.0" encoding="utf-8"?>
<formControlPr xmlns="http://schemas.microsoft.com/office/spreadsheetml/2009/9/main" objectType="CheckBox" fmlaLink="$J$10" noThreeD="1"/>
</file>

<file path=xl/ctrlProps/ctrlProp250.xml><?xml version="1.0" encoding="utf-8"?>
<formControlPr xmlns="http://schemas.microsoft.com/office/spreadsheetml/2009/9/main" objectType="CheckBox" fmlaLink="$AA$13" noThreeD="1"/>
</file>

<file path=xl/ctrlProps/ctrlProp251.xml><?xml version="1.0" encoding="utf-8"?>
<formControlPr xmlns="http://schemas.microsoft.com/office/spreadsheetml/2009/9/main" objectType="CheckBox" fmlaLink="$AB$13" noThreeD="1"/>
</file>

<file path=xl/ctrlProps/ctrlProp252.xml><?xml version="1.0" encoding="utf-8"?>
<formControlPr xmlns="http://schemas.microsoft.com/office/spreadsheetml/2009/9/main" objectType="CheckBox" fmlaLink="$K$10" noThreeD="1"/>
</file>

<file path=xl/ctrlProps/ctrlProp253.xml><?xml version="1.0" encoding="utf-8"?>
<formControlPr xmlns="http://schemas.microsoft.com/office/spreadsheetml/2009/9/main" objectType="CheckBox" checked="Checked" fmlaLink="$H$28" noThreeD="1"/>
</file>

<file path=xl/ctrlProps/ctrlProp254.xml><?xml version="1.0" encoding="utf-8"?>
<formControlPr xmlns="http://schemas.microsoft.com/office/spreadsheetml/2009/9/main" objectType="CheckBox" fmlaLink="$I$28" noThreeD="1"/>
</file>

<file path=xl/ctrlProps/ctrlProp255.xml><?xml version="1.0" encoding="utf-8"?>
<formControlPr xmlns="http://schemas.microsoft.com/office/spreadsheetml/2009/9/main" objectType="CheckBox" fmlaLink="$J$28" noThreeD="1"/>
</file>

<file path=xl/ctrlProps/ctrlProp256.xml><?xml version="1.0" encoding="utf-8"?>
<formControlPr xmlns="http://schemas.microsoft.com/office/spreadsheetml/2009/9/main" objectType="CheckBox" fmlaLink="$K$28" noThreeD="1"/>
</file>

<file path=xl/ctrlProps/ctrlProp257.xml><?xml version="1.0" encoding="utf-8"?>
<formControlPr xmlns="http://schemas.microsoft.com/office/spreadsheetml/2009/9/main" objectType="CheckBox" checked="Checked" fmlaLink="$H$29" noThreeD="1"/>
</file>

<file path=xl/ctrlProps/ctrlProp258.xml><?xml version="1.0" encoding="utf-8"?>
<formControlPr xmlns="http://schemas.microsoft.com/office/spreadsheetml/2009/9/main" objectType="CheckBox" fmlaLink="$I$29" noThreeD="1"/>
</file>

<file path=xl/ctrlProps/ctrlProp259.xml><?xml version="1.0" encoding="utf-8"?>
<formControlPr xmlns="http://schemas.microsoft.com/office/spreadsheetml/2009/9/main" objectType="CheckBox" fmlaLink="$J$29" noThreeD="1"/>
</file>

<file path=xl/ctrlProps/ctrlProp26.xml><?xml version="1.0" encoding="utf-8"?>
<formControlPr xmlns="http://schemas.microsoft.com/office/spreadsheetml/2009/9/main" objectType="CheckBox" checked="Checked" fmlaLink="$H$11" noThreeD="1"/>
</file>

<file path=xl/ctrlProps/ctrlProp260.xml><?xml version="1.0" encoding="utf-8"?>
<formControlPr xmlns="http://schemas.microsoft.com/office/spreadsheetml/2009/9/main" objectType="CheckBox" fmlaLink="$K$29" noThreeD="1"/>
</file>

<file path=xl/ctrlProps/ctrlProp261.xml><?xml version="1.0" encoding="utf-8"?>
<formControlPr xmlns="http://schemas.microsoft.com/office/spreadsheetml/2009/9/main" objectType="CheckBox" checked="Checked" fmlaLink="$H$36" noThreeD="1"/>
</file>

<file path=xl/ctrlProps/ctrlProp262.xml><?xml version="1.0" encoding="utf-8"?>
<formControlPr xmlns="http://schemas.microsoft.com/office/spreadsheetml/2009/9/main" objectType="CheckBox" fmlaLink="$I$36" noThreeD="1"/>
</file>

<file path=xl/ctrlProps/ctrlProp263.xml><?xml version="1.0" encoding="utf-8"?>
<formControlPr xmlns="http://schemas.microsoft.com/office/spreadsheetml/2009/9/main" objectType="CheckBox" fmlaLink="$J$36" noThreeD="1"/>
</file>

<file path=xl/ctrlProps/ctrlProp264.xml><?xml version="1.0" encoding="utf-8"?>
<formControlPr xmlns="http://schemas.microsoft.com/office/spreadsheetml/2009/9/main" objectType="CheckBox" fmlaLink="$K$36" noThreeD="1"/>
</file>

<file path=xl/ctrlProps/ctrlProp265.xml><?xml version="1.0" encoding="utf-8"?>
<formControlPr xmlns="http://schemas.microsoft.com/office/spreadsheetml/2009/9/main" objectType="CheckBox" fmlaLink="$K$37" noThreeD="1"/>
</file>

<file path=xl/ctrlProps/ctrlProp266.xml><?xml version="1.0" encoding="utf-8"?>
<formControlPr xmlns="http://schemas.microsoft.com/office/spreadsheetml/2009/9/main" objectType="CheckBox" fmlaLink="$J$40" noThreeD="1"/>
</file>

<file path=xl/ctrlProps/ctrlProp267.xml><?xml version="1.0" encoding="utf-8"?>
<formControlPr xmlns="http://schemas.microsoft.com/office/spreadsheetml/2009/9/main" objectType="CheckBox" fmlaLink="$I$40" noThreeD="1"/>
</file>

<file path=xl/ctrlProps/ctrlProp268.xml><?xml version="1.0" encoding="utf-8"?>
<formControlPr xmlns="http://schemas.microsoft.com/office/spreadsheetml/2009/9/main" objectType="CheckBox" fmlaLink="$K$41" noThreeD="1"/>
</file>

<file path=xl/ctrlProps/ctrlProp269.xml><?xml version="1.0" encoding="utf-8"?>
<formControlPr xmlns="http://schemas.microsoft.com/office/spreadsheetml/2009/9/main" objectType="CheckBox" checked="Checked" fmlaLink="$H$41" noThreeD="1"/>
</file>

<file path=xl/ctrlProps/ctrlProp27.xml><?xml version="1.0" encoding="utf-8"?>
<formControlPr xmlns="http://schemas.microsoft.com/office/spreadsheetml/2009/9/main" objectType="CheckBox" fmlaLink="$I$11" noThreeD="1"/>
</file>

<file path=xl/ctrlProps/ctrlProp270.xml><?xml version="1.0" encoding="utf-8"?>
<formControlPr xmlns="http://schemas.microsoft.com/office/spreadsheetml/2009/9/main" objectType="CheckBox" checked="Checked" fmlaLink="$H$56" noThreeD="1"/>
</file>

<file path=xl/ctrlProps/ctrlProp271.xml><?xml version="1.0" encoding="utf-8"?>
<formControlPr xmlns="http://schemas.microsoft.com/office/spreadsheetml/2009/9/main" objectType="CheckBox" fmlaLink="$I$56" noThreeD="1"/>
</file>

<file path=xl/ctrlProps/ctrlProp272.xml><?xml version="1.0" encoding="utf-8"?>
<formControlPr xmlns="http://schemas.microsoft.com/office/spreadsheetml/2009/9/main" objectType="CheckBox" fmlaLink="$J$56" noThreeD="1"/>
</file>

<file path=xl/ctrlProps/ctrlProp273.xml><?xml version="1.0" encoding="utf-8"?>
<formControlPr xmlns="http://schemas.microsoft.com/office/spreadsheetml/2009/9/main" objectType="CheckBox" fmlaLink="$K$56" noThreeD="1"/>
</file>

<file path=xl/ctrlProps/ctrlProp274.xml><?xml version="1.0" encoding="utf-8"?>
<formControlPr xmlns="http://schemas.microsoft.com/office/spreadsheetml/2009/9/main" objectType="CheckBox" checked="Checked" fmlaLink="$H$57" noThreeD="1"/>
</file>

<file path=xl/ctrlProps/ctrlProp275.xml><?xml version="1.0" encoding="utf-8"?>
<formControlPr xmlns="http://schemas.microsoft.com/office/spreadsheetml/2009/9/main" objectType="CheckBox" fmlaLink="$I$57" noThreeD="1"/>
</file>

<file path=xl/ctrlProps/ctrlProp276.xml><?xml version="1.0" encoding="utf-8"?>
<formControlPr xmlns="http://schemas.microsoft.com/office/spreadsheetml/2009/9/main" objectType="CheckBox" fmlaLink="$J$57" noThreeD="1"/>
</file>

<file path=xl/ctrlProps/ctrlProp277.xml><?xml version="1.0" encoding="utf-8"?>
<formControlPr xmlns="http://schemas.microsoft.com/office/spreadsheetml/2009/9/main" objectType="CheckBox" fmlaLink="$K$57" noThreeD="1"/>
</file>

<file path=xl/ctrlProps/ctrlProp278.xml><?xml version="1.0" encoding="utf-8"?>
<formControlPr xmlns="http://schemas.microsoft.com/office/spreadsheetml/2009/9/main" objectType="CheckBox" checked="Checked" fmlaLink="$Y$11" noThreeD="1"/>
</file>

<file path=xl/ctrlProps/ctrlProp279.xml><?xml version="1.0" encoding="utf-8"?>
<formControlPr xmlns="http://schemas.microsoft.com/office/spreadsheetml/2009/9/main" objectType="CheckBox" fmlaLink="$Z$11" noThreeD="1"/>
</file>

<file path=xl/ctrlProps/ctrlProp28.xml><?xml version="1.0" encoding="utf-8"?>
<formControlPr xmlns="http://schemas.microsoft.com/office/spreadsheetml/2009/9/main" objectType="CheckBox" fmlaLink="$J$11" noThreeD="1"/>
</file>

<file path=xl/ctrlProps/ctrlProp280.xml><?xml version="1.0" encoding="utf-8"?>
<formControlPr xmlns="http://schemas.microsoft.com/office/spreadsheetml/2009/9/main" objectType="CheckBox" fmlaLink="$AA$11" noThreeD="1"/>
</file>

<file path=xl/ctrlProps/ctrlProp281.xml><?xml version="1.0" encoding="utf-8"?>
<formControlPr xmlns="http://schemas.microsoft.com/office/spreadsheetml/2009/9/main" objectType="CheckBox" fmlaLink="$AB$11" noThreeD="1"/>
</file>

<file path=xl/ctrlProps/ctrlProp282.xml><?xml version="1.0" encoding="utf-8"?>
<formControlPr xmlns="http://schemas.microsoft.com/office/spreadsheetml/2009/9/main" objectType="CheckBox" checked="Checked" fmlaLink="$Y$12" noThreeD="1"/>
</file>

<file path=xl/ctrlProps/ctrlProp283.xml><?xml version="1.0" encoding="utf-8"?>
<formControlPr xmlns="http://schemas.microsoft.com/office/spreadsheetml/2009/9/main" objectType="CheckBox" fmlaLink="$Z$12" noThreeD="1"/>
</file>

<file path=xl/ctrlProps/ctrlProp284.xml><?xml version="1.0" encoding="utf-8"?>
<formControlPr xmlns="http://schemas.microsoft.com/office/spreadsheetml/2009/9/main" objectType="CheckBox" fmlaLink="$AA$12" noThreeD="1"/>
</file>

<file path=xl/ctrlProps/ctrlProp285.xml><?xml version="1.0" encoding="utf-8"?>
<formControlPr xmlns="http://schemas.microsoft.com/office/spreadsheetml/2009/9/main" objectType="CheckBox" fmlaLink="$AB$12" noThreeD="1"/>
</file>

<file path=xl/ctrlProps/ctrlProp286.xml><?xml version="1.0" encoding="utf-8"?>
<formControlPr xmlns="http://schemas.microsoft.com/office/spreadsheetml/2009/9/main" objectType="CheckBox" checked="Checked" fmlaLink="$Y$22" noThreeD="1"/>
</file>

<file path=xl/ctrlProps/ctrlProp287.xml><?xml version="1.0" encoding="utf-8"?>
<formControlPr xmlns="http://schemas.microsoft.com/office/spreadsheetml/2009/9/main" objectType="CheckBox" fmlaLink="$Z$22" noThreeD="1"/>
</file>

<file path=xl/ctrlProps/ctrlProp288.xml><?xml version="1.0" encoding="utf-8"?>
<formControlPr xmlns="http://schemas.microsoft.com/office/spreadsheetml/2009/9/main" objectType="CheckBox" fmlaLink="$AA$22" noThreeD="1"/>
</file>

<file path=xl/ctrlProps/ctrlProp289.xml><?xml version="1.0" encoding="utf-8"?>
<formControlPr xmlns="http://schemas.microsoft.com/office/spreadsheetml/2009/9/main" objectType="CheckBox" fmlaLink="$AB$22" noThreeD="1"/>
</file>

<file path=xl/ctrlProps/ctrlProp29.xml><?xml version="1.0" encoding="utf-8"?>
<formControlPr xmlns="http://schemas.microsoft.com/office/spreadsheetml/2009/9/main" objectType="CheckBox" fmlaLink="$K$11" noThreeD="1"/>
</file>

<file path=xl/ctrlProps/ctrlProp290.xml><?xml version="1.0" encoding="utf-8"?>
<formControlPr xmlns="http://schemas.microsoft.com/office/spreadsheetml/2009/9/main" objectType="CheckBox" checked="Checked" fmlaLink="$Y$30" noThreeD="1"/>
</file>

<file path=xl/ctrlProps/ctrlProp291.xml><?xml version="1.0" encoding="utf-8"?>
<formControlPr xmlns="http://schemas.microsoft.com/office/spreadsheetml/2009/9/main" objectType="CheckBox" fmlaLink="$Z$30" noThreeD="1"/>
</file>

<file path=xl/ctrlProps/ctrlProp292.xml><?xml version="1.0" encoding="utf-8"?>
<formControlPr xmlns="http://schemas.microsoft.com/office/spreadsheetml/2009/9/main" objectType="CheckBox" fmlaLink="$AA$30" noThreeD="1"/>
</file>

<file path=xl/ctrlProps/ctrlProp293.xml><?xml version="1.0" encoding="utf-8"?>
<formControlPr xmlns="http://schemas.microsoft.com/office/spreadsheetml/2009/9/main" objectType="CheckBox" fmlaLink="$AB$30" noThreeD="1"/>
</file>

<file path=xl/ctrlProps/ctrlProp294.xml><?xml version="1.0" encoding="utf-8"?>
<formControlPr xmlns="http://schemas.microsoft.com/office/spreadsheetml/2009/9/main" objectType="CheckBox" checked="Checked" fmlaLink="$Y$31" noThreeD="1"/>
</file>

<file path=xl/ctrlProps/ctrlProp295.xml><?xml version="1.0" encoding="utf-8"?>
<formControlPr xmlns="http://schemas.microsoft.com/office/spreadsheetml/2009/9/main" objectType="CheckBox" fmlaLink="$Z$31" noThreeD="1"/>
</file>

<file path=xl/ctrlProps/ctrlProp296.xml><?xml version="1.0" encoding="utf-8"?>
<formControlPr xmlns="http://schemas.microsoft.com/office/spreadsheetml/2009/9/main" objectType="CheckBox" fmlaLink="$AA$31" noThreeD="1"/>
</file>

<file path=xl/ctrlProps/ctrlProp297.xml><?xml version="1.0" encoding="utf-8"?>
<formControlPr xmlns="http://schemas.microsoft.com/office/spreadsheetml/2009/9/main" objectType="CheckBox" fmlaLink="$AB$31" noThreeD="1"/>
</file>

<file path=xl/ctrlProps/ctrlProp298.xml><?xml version="1.0" encoding="utf-8"?>
<formControlPr xmlns="http://schemas.microsoft.com/office/spreadsheetml/2009/9/main" objectType="CheckBox" checked="Checked" fmlaLink="$Y$33" noThreeD="1"/>
</file>

<file path=xl/ctrlProps/ctrlProp299.xml><?xml version="1.0" encoding="utf-8"?>
<formControlPr xmlns="http://schemas.microsoft.com/office/spreadsheetml/2009/9/main" objectType="CheckBox" fmlaLink="$Z$33" noThreeD="1"/>
</file>

<file path=xl/ctrlProps/ctrlProp3.xml><?xml version="1.0" encoding="utf-8"?>
<formControlPr xmlns="http://schemas.microsoft.com/office/spreadsheetml/2009/9/main" objectType="Drop" dropLines="3" dropStyle="combo" dx="15" fmlaLink="M13" fmlaRange="K13:K16" noThreeD="1" sel="4" val="0"/>
</file>

<file path=xl/ctrlProps/ctrlProp30.xml><?xml version="1.0" encoding="utf-8"?>
<formControlPr xmlns="http://schemas.microsoft.com/office/spreadsheetml/2009/9/main" objectType="CheckBox" checked="Checked" fmlaLink="$H$12" noThreeD="1"/>
</file>

<file path=xl/ctrlProps/ctrlProp300.xml><?xml version="1.0" encoding="utf-8"?>
<formControlPr xmlns="http://schemas.microsoft.com/office/spreadsheetml/2009/9/main" objectType="CheckBox" fmlaLink="$AA$33" noThreeD="1"/>
</file>

<file path=xl/ctrlProps/ctrlProp301.xml><?xml version="1.0" encoding="utf-8"?>
<formControlPr xmlns="http://schemas.microsoft.com/office/spreadsheetml/2009/9/main" objectType="CheckBox" fmlaLink="$AB$33" noThreeD="1"/>
</file>

<file path=xl/ctrlProps/ctrlProp302.xml><?xml version="1.0" encoding="utf-8"?>
<formControlPr xmlns="http://schemas.microsoft.com/office/spreadsheetml/2009/9/main" objectType="CheckBox" checked="Checked" fmlaLink="$Y$37" noThreeD="1"/>
</file>

<file path=xl/ctrlProps/ctrlProp303.xml><?xml version="1.0" encoding="utf-8"?>
<formControlPr xmlns="http://schemas.microsoft.com/office/spreadsheetml/2009/9/main" objectType="CheckBox" fmlaLink="$Z$37" noThreeD="1"/>
</file>

<file path=xl/ctrlProps/ctrlProp304.xml><?xml version="1.0" encoding="utf-8"?>
<formControlPr xmlns="http://schemas.microsoft.com/office/spreadsheetml/2009/9/main" objectType="CheckBox" fmlaLink="$AA$37" noThreeD="1"/>
</file>

<file path=xl/ctrlProps/ctrlProp305.xml><?xml version="1.0" encoding="utf-8"?>
<formControlPr xmlns="http://schemas.microsoft.com/office/spreadsheetml/2009/9/main" objectType="CheckBox" fmlaLink="$AB$37" noThreeD="1"/>
</file>

<file path=xl/ctrlProps/ctrlProp306.xml><?xml version="1.0" encoding="utf-8"?>
<formControlPr xmlns="http://schemas.microsoft.com/office/spreadsheetml/2009/9/main" objectType="CheckBox" fmlaLink="$AA$9" noThreeD="1"/>
</file>

<file path=xl/ctrlProps/ctrlProp307.xml><?xml version="1.0" encoding="utf-8"?>
<formControlPr xmlns="http://schemas.microsoft.com/office/spreadsheetml/2009/9/main" objectType="CheckBox" checked="Checked" fmlaLink="$Y$42" noThreeD="1"/>
</file>

<file path=xl/ctrlProps/ctrlProp308.xml><?xml version="1.0" encoding="utf-8"?>
<formControlPr xmlns="http://schemas.microsoft.com/office/spreadsheetml/2009/9/main" objectType="CheckBox" fmlaLink="$Z$42" noThreeD="1"/>
</file>

<file path=xl/ctrlProps/ctrlProp309.xml><?xml version="1.0" encoding="utf-8"?>
<formControlPr xmlns="http://schemas.microsoft.com/office/spreadsheetml/2009/9/main" objectType="CheckBox" fmlaLink="$AA$42" noThreeD="1"/>
</file>

<file path=xl/ctrlProps/ctrlProp31.xml><?xml version="1.0" encoding="utf-8"?>
<formControlPr xmlns="http://schemas.microsoft.com/office/spreadsheetml/2009/9/main" objectType="CheckBox" fmlaLink="$I$12" noThreeD="1"/>
</file>

<file path=xl/ctrlProps/ctrlProp310.xml><?xml version="1.0" encoding="utf-8"?>
<formControlPr xmlns="http://schemas.microsoft.com/office/spreadsheetml/2009/9/main" objectType="CheckBox" fmlaLink="$AB$42" noThreeD="1"/>
</file>

<file path=xl/ctrlProps/ctrlProp311.xml><?xml version="1.0" encoding="utf-8"?>
<formControlPr xmlns="http://schemas.microsoft.com/office/spreadsheetml/2009/9/main" objectType="CheckBox" checked="Checked" fmlaLink="$Y$47" noThreeD="1"/>
</file>

<file path=xl/ctrlProps/ctrlProp312.xml><?xml version="1.0" encoding="utf-8"?>
<formControlPr xmlns="http://schemas.microsoft.com/office/spreadsheetml/2009/9/main" objectType="CheckBox" fmlaLink="$Z$47" noThreeD="1"/>
</file>

<file path=xl/ctrlProps/ctrlProp313.xml><?xml version="1.0" encoding="utf-8"?>
<formControlPr xmlns="http://schemas.microsoft.com/office/spreadsheetml/2009/9/main" objectType="CheckBox" fmlaLink="$AA$47" noThreeD="1"/>
</file>

<file path=xl/ctrlProps/ctrlProp314.xml><?xml version="1.0" encoding="utf-8"?>
<formControlPr xmlns="http://schemas.microsoft.com/office/spreadsheetml/2009/9/main" objectType="CheckBox" fmlaLink="$AB$47" noThreeD="1"/>
</file>

<file path=xl/ctrlProps/ctrlProp315.xml><?xml version="1.0" encoding="utf-8"?>
<formControlPr xmlns="http://schemas.microsoft.com/office/spreadsheetml/2009/9/main" objectType="CheckBox" checked="Checked" fmlaLink="$Y$50" noThreeD="1"/>
</file>

<file path=xl/ctrlProps/ctrlProp316.xml><?xml version="1.0" encoding="utf-8"?>
<formControlPr xmlns="http://schemas.microsoft.com/office/spreadsheetml/2009/9/main" objectType="CheckBox" fmlaLink="$Z$50" noThreeD="1"/>
</file>

<file path=xl/ctrlProps/ctrlProp317.xml><?xml version="1.0" encoding="utf-8"?>
<formControlPr xmlns="http://schemas.microsoft.com/office/spreadsheetml/2009/9/main" objectType="CheckBox" fmlaLink="$AA$50" noThreeD="1"/>
</file>

<file path=xl/ctrlProps/ctrlProp318.xml><?xml version="1.0" encoding="utf-8"?>
<formControlPr xmlns="http://schemas.microsoft.com/office/spreadsheetml/2009/9/main" objectType="CheckBox" fmlaLink="$AB$50" noThreeD="1"/>
</file>

<file path=xl/ctrlProps/ctrlProp319.xml><?xml version="1.0" encoding="utf-8"?>
<formControlPr xmlns="http://schemas.microsoft.com/office/spreadsheetml/2009/9/main" objectType="CheckBox" checked="Checked" fmlaLink="$Y$46" noThreeD="1"/>
</file>

<file path=xl/ctrlProps/ctrlProp32.xml><?xml version="1.0" encoding="utf-8"?>
<formControlPr xmlns="http://schemas.microsoft.com/office/spreadsheetml/2009/9/main" objectType="CheckBox" fmlaLink="$J$12" noThreeD="1"/>
</file>

<file path=xl/ctrlProps/ctrlProp320.xml><?xml version="1.0" encoding="utf-8"?>
<formControlPr xmlns="http://schemas.microsoft.com/office/spreadsheetml/2009/9/main" objectType="CheckBox" fmlaLink="$Z$46" noThreeD="1"/>
</file>

<file path=xl/ctrlProps/ctrlProp321.xml><?xml version="1.0" encoding="utf-8"?>
<formControlPr xmlns="http://schemas.microsoft.com/office/spreadsheetml/2009/9/main" objectType="CheckBox" fmlaLink="$AA$46" noThreeD="1"/>
</file>

<file path=xl/ctrlProps/ctrlProp322.xml><?xml version="1.0" encoding="utf-8"?>
<formControlPr xmlns="http://schemas.microsoft.com/office/spreadsheetml/2009/9/main" objectType="CheckBox" fmlaLink="$AB$46" noThreeD="1"/>
</file>

<file path=xl/ctrlProps/ctrlProp323.xml><?xml version="1.0" encoding="utf-8"?>
<formControlPr xmlns="http://schemas.microsoft.com/office/spreadsheetml/2009/9/main" objectType="CheckBox" checked="Checked" fmlaLink="$Y$40" noThreeD="1"/>
</file>

<file path=xl/ctrlProps/ctrlProp324.xml><?xml version="1.0" encoding="utf-8"?>
<formControlPr xmlns="http://schemas.microsoft.com/office/spreadsheetml/2009/9/main" objectType="CheckBox" fmlaLink="$Z$40" noThreeD="1"/>
</file>

<file path=xl/ctrlProps/ctrlProp325.xml><?xml version="1.0" encoding="utf-8"?>
<formControlPr xmlns="http://schemas.microsoft.com/office/spreadsheetml/2009/9/main" objectType="CheckBox" fmlaLink="$AA$40" noThreeD="1"/>
</file>

<file path=xl/ctrlProps/ctrlProp326.xml><?xml version="1.0" encoding="utf-8"?>
<formControlPr xmlns="http://schemas.microsoft.com/office/spreadsheetml/2009/9/main" objectType="CheckBox" fmlaLink="$AB$40" noThreeD="1"/>
</file>

<file path=xl/ctrlProps/ctrlProp327.xml><?xml version="1.0" encoding="utf-8"?>
<formControlPr xmlns="http://schemas.microsoft.com/office/spreadsheetml/2009/9/main" objectType="CheckBox" checked="Checked" fmlaLink="$Y$41" noThreeD="1"/>
</file>

<file path=xl/ctrlProps/ctrlProp328.xml><?xml version="1.0" encoding="utf-8"?>
<formControlPr xmlns="http://schemas.microsoft.com/office/spreadsheetml/2009/9/main" objectType="CheckBox" fmlaLink="$Z$41" noThreeD="1"/>
</file>

<file path=xl/ctrlProps/ctrlProp329.xml><?xml version="1.0" encoding="utf-8"?>
<formControlPr xmlns="http://schemas.microsoft.com/office/spreadsheetml/2009/9/main" objectType="CheckBox" fmlaLink="$AA$41" noThreeD="1"/>
</file>

<file path=xl/ctrlProps/ctrlProp33.xml><?xml version="1.0" encoding="utf-8"?>
<formControlPr xmlns="http://schemas.microsoft.com/office/spreadsheetml/2009/9/main" objectType="CheckBox" fmlaLink="$K$12" noThreeD="1"/>
</file>

<file path=xl/ctrlProps/ctrlProp330.xml><?xml version="1.0" encoding="utf-8"?>
<formControlPr xmlns="http://schemas.microsoft.com/office/spreadsheetml/2009/9/main" objectType="CheckBox" fmlaLink="$AB$41" noThreeD="1"/>
</file>

<file path=xl/ctrlProps/ctrlProp331.xml><?xml version="1.0" encoding="utf-8"?>
<formControlPr xmlns="http://schemas.microsoft.com/office/spreadsheetml/2009/9/main" objectType="CheckBox" checked="Checked" fmlaLink="$Y$43" noThreeD="1"/>
</file>

<file path=xl/ctrlProps/ctrlProp332.xml><?xml version="1.0" encoding="utf-8"?>
<formControlPr xmlns="http://schemas.microsoft.com/office/spreadsheetml/2009/9/main" objectType="CheckBox" fmlaLink="$Z$43" noThreeD="1"/>
</file>

<file path=xl/ctrlProps/ctrlProp333.xml><?xml version="1.0" encoding="utf-8"?>
<formControlPr xmlns="http://schemas.microsoft.com/office/spreadsheetml/2009/9/main" objectType="CheckBox" fmlaLink="$AA$43" noThreeD="1"/>
</file>

<file path=xl/ctrlProps/ctrlProp334.xml><?xml version="1.0" encoding="utf-8"?>
<formControlPr xmlns="http://schemas.microsoft.com/office/spreadsheetml/2009/9/main" objectType="CheckBox" fmlaLink="$AB$43" noThreeD="1"/>
</file>

<file path=xl/ctrlProps/ctrlProp335.xml><?xml version="1.0" encoding="utf-8"?>
<formControlPr xmlns="http://schemas.microsoft.com/office/spreadsheetml/2009/9/main" objectType="CheckBox" checked="Checked" fmlaLink="$Y$49" noThreeD="1"/>
</file>

<file path=xl/ctrlProps/ctrlProp336.xml><?xml version="1.0" encoding="utf-8"?>
<formControlPr xmlns="http://schemas.microsoft.com/office/spreadsheetml/2009/9/main" objectType="CheckBox" fmlaLink="$Z$49" noThreeD="1"/>
</file>

<file path=xl/ctrlProps/ctrlProp337.xml><?xml version="1.0" encoding="utf-8"?>
<formControlPr xmlns="http://schemas.microsoft.com/office/spreadsheetml/2009/9/main" objectType="CheckBox" fmlaLink="$AA$49" noThreeD="1"/>
</file>

<file path=xl/ctrlProps/ctrlProp338.xml><?xml version="1.0" encoding="utf-8"?>
<formControlPr xmlns="http://schemas.microsoft.com/office/spreadsheetml/2009/9/main" objectType="CheckBox" fmlaLink="$AB$49" noThreeD="1"/>
</file>

<file path=xl/ctrlProps/ctrlProp339.xml><?xml version="1.0" encoding="utf-8"?>
<formControlPr xmlns="http://schemas.microsoft.com/office/spreadsheetml/2009/9/main" objectType="CheckBox" checked="Checked" fmlaLink="$Y$44" noThreeD="1"/>
</file>

<file path=xl/ctrlProps/ctrlProp34.xml><?xml version="1.0" encoding="utf-8"?>
<formControlPr xmlns="http://schemas.microsoft.com/office/spreadsheetml/2009/9/main" objectType="CheckBox" checked="Checked" fmlaLink="$H$14" noThreeD="1"/>
</file>

<file path=xl/ctrlProps/ctrlProp340.xml><?xml version="1.0" encoding="utf-8"?>
<formControlPr xmlns="http://schemas.microsoft.com/office/spreadsheetml/2009/9/main" objectType="CheckBox" fmlaLink="$Z$44" noThreeD="1"/>
</file>

<file path=xl/ctrlProps/ctrlProp341.xml><?xml version="1.0" encoding="utf-8"?>
<formControlPr xmlns="http://schemas.microsoft.com/office/spreadsheetml/2009/9/main" objectType="CheckBox" fmlaLink="$AA$44" noThreeD="1"/>
</file>

<file path=xl/ctrlProps/ctrlProp342.xml><?xml version="1.0" encoding="utf-8"?>
<formControlPr xmlns="http://schemas.microsoft.com/office/spreadsheetml/2009/9/main" objectType="CheckBox" fmlaLink="$AB$44" noThreeD="1"/>
</file>

<file path=xl/ctrlProps/ctrlProp343.xml><?xml version="1.0" encoding="utf-8"?>
<formControlPr xmlns="http://schemas.microsoft.com/office/spreadsheetml/2009/9/main" objectType="CheckBox" checked="Checked" fmlaLink="$Y$45" noThreeD="1"/>
</file>

<file path=xl/ctrlProps/ctrlProp344.xml><?xml version="1.0" encoding="utf-8"?>
<formControlPr xmlns="http://schemas.microsoft.com/office/spreadsheetml/2009/9/main" objectType="CheckBox" fmlaLink="$Z$45" noThreeD="1"/>
</file>

<file path=xl/ctrlProps/ctrlProp345.xml><?xml version="1.0" encoding="utf-8"?>
<formControlPr xmlns="http://schemas.microsoft.com/office/spreadsheetml/2009/9/main" objectType="CheckBox" fmlaLink="$AA$45" noThreeD="1"/>
</file>

<file path=xl/ctrlProps/ctrlProp346.xml><?xml version="1.0" encoding="utf-8"?>
<formControlPr xmlns="http://schemas.microsoft.com/office/spreadsheetml/2009/9/main" objectType="CheckBox" fmlaLink="$AB$45" noThreeD="1"/>
</file>

<file path=xl/ctrlProps/ctrlProp347.xml><?xml version="1.0" encoding="utf-8"?>
<formControlPr xmlns="http://schemas.microsoft.com/office/spreadsheetml/2009/9/main" objectType="CheckBox" checked="Checked" fmlaLink="$Y$48" noThreeD="1"/>
</file>

<file path=xl/ctrlProps/ctrlProp348.xml><?xml version="1.0" encoding="utf-8"?>
<formControlPr xmlns="http://schemas.microsoft.com/office/spreadsheetml/2009/9/main" objectType="CheckBox" fmlaLink="$Z$48" noThreeD="1"/>
</file>

<file path=xl/ctrlProps/ctrlProp349.xml><?xml version="1.0" encoding="utf-8"?>
<formControlPr xmlns="http://schemas.microsoft.com/office/spreadsheetml/2009/9/main" objectType="CheckBox" fmlaLink="$AA$48" noThreeD="1"/>
</file>

<file path=xl/ctrlProps/ctrlProp35.xml><?xml version="1.0" encoding="utf-8"?>
<formControlPr xmlns="http://schemas.microsoft.com/office/spreadsheetml/2009/9/main" objectType="CheckBox" fmlaLink="$I$14" noThreeD="1"/>
</file>

<file path=xl/ctrlProps/ctrlProp350.xml><?xml version="1.0" encoding="utf-8"?>
<formControlPr xmlns="http://schemas.microsoft.com/office/spreadsheetml/2009/9/main" objectType="CheckBox" fmlaLink="$AB$48" noThreeD="1"/>
</file>

<file path=xl/ctrlProps/ctrlProp351.xml><?xml version="1.0" encoding="utf-8"?>
<formControlPr xmlns="http://schemas.microsoft.com/office/spreadsheetml/2009/9/main" objectType="CheckBox" fmlaLink="$I$8" lockText="1" noThreeD="1"/>
</file>

<file path=xl/ctrlProps/ctrlProp352.xml><?xml version="1.0" encoding="utf-8"?>
<formControlPr xmlns="http://schemas.microsoft.com/office/spreadsheetml/2009/9/main" objectType="CheckBox" checked="Checked" fmlaLink="$H$8" lockText="1" noThreeD="1"/>
</file>

<file path=xl/ctrlProps/ctrlProp353.xml><?xml version="1.0" encoding="utf-8"?>
<formControlPr xmlns="http://schemas.microsoft.com/office/spreadsheetml/2009/9/main" objectType="CheckBox" fmlaLink="$J$8" lockText="1" noThreeD="1"/>
</file>

<file path=xl/ctrlProps/ctrlProp354.xml><?xml version="1.0" encoding="utf-8"?>
<formControlPr xmlns="http://schemas.microsoft.com/office/spreadsheetml/2009/9/main" objectType="CheckBox" fmlaLink="$K$8" lockText="1" noThreeD="1"/>
</file>

<file path=xl/ctrlProps/ctrlProp355.xml><?xml version="1.0" encoding="utf-8"?>
<formControlPr xmlns="http://schemas.microsoft.com/office/spreadsheetml/2009/9/main" objectType="CheckBox" fmlaLink="$I$26" noThreeD="1"/>
</file>

<file path=xl/ctrlProps/ctrlProp356.xml><?xml version="1.0" encoding="utf-8"?>
<formControlPr xmlns="http://schemas.microsoft.com/office/spreadsheetml/2009/9/main" objectType="CheckBox" fmlaLink="$H$26" noThreeD="1"/>
</file>

<file path=xl/ctrlProps/ctrlProp357.xml><?xml version="1.0" encoding="utf-8"?>
<formControlPr xmlns="http://schemas.microsoft.com/office/spreadsheetml/2009/9/main" objectType="CheckBox" fmlaLink="$J$26" noThreeD="1"/>
</file>

<file path=xl/ctrlProps/ctrlProp358.xml><?xml version="1.0" encoding="utf-8"?>
<formControlPr xmlns="http://schemas.microsoft.com/office/spreadsheetml/2009/9/main" objectType="CheckBox" fmlaLink="$K$26" noThreeD="1"/>
</file>

<file path=xl/ctrlProps/ctrlProp359.xml><?xml version="1.0" encoding="utf-8"?>
<formControlPr xmlns="http://schemas.microsoft.com/office/spreadsheetml/2009/9/main" objectType="CheckBox" fmlaLink="$I$46" noThreeD="1"/>
</file>

<file path=xl/ctrlProps/ctrlProp36.xml><?xml version="1.0" encoding="utf-8"?>
<formControlPr xmlns="http://schemas.microsoft.com/office/spreadsheetml/2009/9/main" objectType="CheckBox" fmlaLink="$J$14" noThreeD="1"/>
</file>

<file path=xl/ctrlProps/ctrlProp360.xml><?xml version="1.0" encoding="utf-8"?>
<formControlPr xmlns="http://schemas.microsoft.com/office/spreadsheetml/2009/9/main" objectType="CheckBox" checked="Checked" fmlaLink="$H$46" noThreeD="1"/>
</file>

<file path=xl/ctrlProps/ctrlProp361.xml><?xml version="1.0" encoding="utf-8"?>
<formControlPr xmlns="http://schemas.microsoft.com/office/spreadsheetml/2009/9/main" objectType="CheckBox" fmlaLink="$J$46" noThreeD="1"/>
</file>

<file path=xl/ctrlProps/ctrlProp362.xml><?xml version="1.0" encoding="utf-8"?>
<formControlPr xmlns="http://schemas.microsoft.com/office/spreadsheetml/2009/9/main" objectType="CheckBox" fmlaLink="$K$46" noThreeD="1"/>
</file>

<file path=xl/ctrlProps/ctrlProp363.xml><?xml version="1.0" encoding="utf-8"?>
<formControlPr xmlns="http://schemas.microsoft.com/office/spreadsheetml/2009/9/main" objectType="CheckBox" fmlaLink="$Z$8" noThreeD="1"/>
</file>

<file path=xl/ctrlProps/ctrlProp364.xml><?xml version="1.0" encoding="utf-8"?>
<formControlPr xmlns="http://schemas.microsoft.com/office/spreadsheetml/2009/9/main" objectType="CheckBox" checked="Checked" fmlaLink="$Y$8" noThreeD="1"/>
</file>

<file path=xl/ctrlProps/ctrlProp365.xml><?xml version="1.0" encoding="utf-8"?>
<formControlPr xmlns="http://schemas.microsoft.com/office/spreadsheetml/2009/9/main" objectType="CheckBox" fmlaLink="$AA$8" noThreeD="1"/>
</file>

<file path=xl/ctrlProps/ctrlProp366.xml><?xml version="1.0" encoding="utf-8"?>
<formControlPr xmlns="http://schemas.microsoft.com/office/spreadsheetml/2009/9/main" objectType="CheckBox" fmlaLink="$AB$8" noThreeD="1"/>
</file>

<file path=xl/ctrlProps/ctrlProp367.xml><?xml version="1.0" encoding="utf-8"?>
<formControlPr xmlns="http://schemas.microsoft.com/office/spreadsheetml/2009/9/main" objectType="CheckBox" checked="Checked" fmlaLink="$H$15" noThreeD="1"/>
</file>

<file path=xl/ctrlProps/ctrlProp368.xml><?xml version="1.0" encoding="utf-8"?>
<formControlPr xmlns="http://schemas.microsoft.com/office/spreadsheetml/2009/9/main" objectType="CheckBox" fmlaLink="$I$15" noThreeD="1"/>
</file>

<file path=xl/ctrlProps/ctrlProp369.xml><?xml version="1.0" encoding="utf-8"?>
<formControlPr xmlns="http://schemas.microsoft.com/office/spreadsheetml/2009/9/main" objectType="CheckBox" fmlaLink="$J$15" noThreeD="1"/>
</file>

<file path=xl/ctrlProps/ctrlProp37.xml><?xml version="1.0" encoding="utf-8"?>
<formControlPr xmlns="http://schemas.microsoft.com/office/spreadsheetml/2009/9/main" objectType="CheckBox" fmlaLink="$K$14" noThreeD="1"/>
</file>

<file path=xl/ctrlProps/ctrlProp370.xml><?xml version="1.0" encoding="utf-8"?>
<formControlPr xmlns="http://schemas.microsoft.com/office/spreadsheetml/2009/9/main" objectType="CheckBox" fmlaLink="$K$15" noThreeD="1"/>
</file>

<file path=xl/ctrlProps/ctrlProp371.xml><?xml version="1.0" encoding="utf-8"?>
<formControlPr xmlns="http://schemas.microsoft.com/office/spreadsheetml/2009/9/main" objectType="CheckBox" fmlaLink="$Q$5" noThreeD="1"/>
</file>

<file path=xl/ctrlProps/ctrlProp372.xml><?xml version="1.0" encoding="utf-8"?>
<formControlPr xmlns="http://schemas.microsoft.com/office/spreadsheetml/2009/9/main" objectType="CheckBox" fmlaLink="$J$39" noThreeD="1"/>
</file>

<file path=xl/ctrlProps/ctrlProp373.xml><?xml version="1.0" encoding="utf-8"?>
<formControlPr xmlns="http://schemas.microsoft.com/office/spreadsheetml/2009/9/main" objectType="CheckBox" fmlaLink="$K$39" noThreeD="1"/>
</file>

<file path=xl/ctrlProps/ctrlProp374.xml><?xml version="1.0" encoding="utf-8"?>
<formControlPr xmlns="http://schemas.microsoft.com/office/spreadsheetml/2009/9/main" objectType="CheckBox" checked="Checked" fmlaLink="$H$39" noThreeD="1"/>
</file>

<file path=xl/ctrlProps/ctrlProp375.xml><?xml version="1.0" encoding="utf-8"?>
<formControlPr xmlns="http://schemas.microsoft.com/office/spreadsheetml/2009/9/main" objectType="CheckBox" fmlaLink="$I$39" noThreeD="1"/>
</file>

<file path=xl/ctrlProps/ctrlProp376.xml><?xml version="1.0" encoding="utf-8"?>
<formControlPr xmlns="http://schemas.microsoft.com/office/spreadsheetml/2009/9/main" objectType="CheckBox" fmlaLink="$C$20" lockText="1"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checked="Checked" fmlaLink="$H$16"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GBox"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CheckBox" checked="Checked" fmlaLink="$H$9" lockText="1" noThreeD="1"/>
</file>

<file path=xl/ctrlProps/ctrlProp389.xml><?xml version="1.0" encoding="utf-8"?>
<formControlPr xmlns="http://schemas.microsoft.com/office/spreadsheetml/2009/9/main" objectType="CheckBox" fmlaLink="$I$9" lockText="1" noThreeD="1"/>
</file>

<file path=xl/ctrlProps/ctrlProp39.xml><?xml version="1.0" encoding="utf-8"?>
<formControlPr xmlns="http://schemas.microsoft.com/office/spreadsheetml/2009/9/main" objectType="CheckBox" fmlaLink="$I$16" noThreeD="1"/>
</file>

<file path=xl/ctrlProps/ctrlProp390.xml><?xml version="1.0" encoding="utf-8"?>
<formControlPr xmlns="http://schemas.microsoft.com/office/spreadsheetml/2009/9/main" objectType="CheckBox" fmlaLink="$J$9" lockText="1" noThreeD="1"/>
</file>

<file path=xl/ctrlProps/ctrlProp391.xml><?xml version="1.0" encoding="utf-8"?>
<formControlPr xmlns="http://schemas.microsoft.com/office/spreadsheetml/2009/9/main" objectType="CheckBox" fmlaLink="$K$9" lockText="1" noThreeD="1"/>
</file>

<file path=xl/ctrlProps/ctrlProp392.xml><?xml version="1.0" encoding="utf-8"?>
<formControlPr xmlns="http://schemas.microsoft.com/office/spreadsheetml/2009/9/main" objectType="CheckBox" fmlaLink="$J$9" lockText="1" noThreeD="1"/>
</file>

<file path=xl/ctrlProps/ctrlProp393.xml><?xml version="1.0" encoding="utf-8"?>
<formControlPr xmlns="http://schemas.microsoft.com/office/spreadsheetml/2009/9/main" objectType="CheckBox" checked="Checked" fmlaLink="$H$10" lockText="1" noThreeD="1"/>
</file>

<file path=xl/ctrlProps/ctrlProp394.xml><?xml version="1.0" encoding="utf-8"?>
<formControlPr xmlns="http://schemas.microsoft.com/office/spreadsheetml/2009/9/main" objectType="CheckBox" fmlaLink="$I$10" lockText="1" noThreeD="1"/>
</file>

<file path=xl/ctrlProps/ctrlProp395.xml><?xml version="1.0" encoding="utf-8"?>
<formControlPr xmlns="http://schemas.microsoft.com/office/spreadsheetml/2009/9/main" objectType="CheckBox" fmlaLink="$J$10" lockText="1" noThreeD="1"/>
</file>

<file path=xl/ctrlProps/ctrlProp396.xml><?xml version="1.0" encoding="utf-8"?>
<formControlPr xmlns="http://schemas.microsoft.com/office/spreadsheetml/2009/9/main" objectType="CheckBox" checked="Checked" fmlaLink="$H$11" lockText="1" noThreeD="1"/>
</file>

<file path=xl/ctrlProps/ctrlProp397.xml><?xml version="1.0" encoding="utf-8"?>
<formControlPr xmlns="http://schemas.microsoft.com/office/spreadsheetml/2009/9/main" objectType="CheckBox" fmlaLink="$I$11" lockText="1" noThreeD="1"/>
</file>

<file path=xl/ctrlProps/ctrlProp398.xml><?xml version="1.0" encoding="utf-8"?>
<formControlPr xmlns="http://schemas.microsoft.com/office/spreadsheetml/2009/9/main" objectType="CheckBox" fmlaLink="$J$11" lockText="1" noThreeD="1"/>
</file>

<file path=xl/ctrlProps/ctrlProp399.xml><?xml version="1.0" encoding="utf-8"?>
<formControlPr xmlns="http://schemas.microsoft.com/office/spreadsheetml/2009/9/main" objectType="CheckBox" fmlaLink="$K$11" lockText="1" noThreeD="1"/>
</file>

<file path=xl/ctrlProps/ctrlProp4.xml><?xml version="1.0" encoding="utf-8"?>
<formControlPr xmlns="http://schemas.microsoft.com/office/spreadsheetml/2009/9/main" objectType="Drop" dropLines="3" dropStyle="combo" dx="15" fmlaLink="M14" fmlaRange="K13:K16" noThreeD="1" sel="4" val="0"/>
</file>

<file path=xl/ctrlProps/ctrlProp40.xml><?xml version="1.0" encoding="utf-8"?>
<formControlPr xmlns="http://schemas.microsoft.com/office/spreadsheetml/2009/9/main" objectType="CheckBox" fmlaLink="$J$16" noThreeD="1"/>
</file>

<file path=xl/ctrlProps/ctrlProp400.xml><?xml version="1.0" encoding="utf-8"?>
<formControlPr xmlns="http://schemas.microsoft.com/office/spreadsheetml/2009/9/main" objectType="CheckBox" checked="Checked" fmlaLink="$H$12" lockText="1" noThreeD="1"/>
</file>

<file path=xl/ctrlProps/ctrlProp401.xml><?xml version="1.0" encoding="utf-8"?>
<formControlPr xmlns="http://schemas.microsoft.com/office/spreadsheetml/2009/9/main" objectType="CheckBox" fmlaLink="$I$12" lockText="1" noThreeD="1"/>
</file>

<file path=xl/ctrlProps/ctrlProp402.xml><?xml version="1.0" encoding="utf-8"?>
<formControlPr xmlns="http://schemas.microsoft.com/office/spreadsheetml/2009/9/main" objectType="CheckBox" fmlaLink="$J$12" lockText="1" noThreeD="1"/>
</file>

<file path=xl/ctrlProps/ctrlProp403.xml><?xml version="1.0" encoding="utf-8"?>
<formControlPr xmlns="http://schemas.microsoft.com/office/spreadsheetml/2009/9/main" objectType="CheckBox" fmlaLink="$K$12" lockText="1" noThreeD="1"/>
</file>

<file path=xl/ctrlProps/ctrlProp404.xml><?xml version="1.0" encoding="utf-8"?>
<formControlPr xmlns="http://schemas.microsoft.com/office/spreadsheetml/2009/9/main" objectType="CheckBox" checked="Checked" fmlaLink="$H$15" lockText="1" noThreeD="1"/>
</file>

<file path=xl/ctrlProps/ctrlProp405.xml><?xml version="1.0" encoding="utf-8"?>
<formControlPr xmlns="http://schemas.microsoft.com/office/spreadsheetml/2009/9/main" objectType="CheckBox" fmlaLink="$I$15" lockText="1" noThreeD="1"/>
</file>

<file path=xl/ctrlProps/ctrlProp406.xml><?xml version="1.0" encoding="utf-8"?>
<formControlPr xmlns="http://schemas.microsoft.com/office/spreadsheetml/2009/9/main" objectType="CheckBox" fmlaLink="$J$15" lockText="1" noThreeD="1"/>
</file>

<file path=xl/ctrlProps/ctrlProp407.xml><?xml version="1.0" encoding="utf-8"?>
<formControlPr xmlns="http://schemas.microsoft.com/office/spreadsheetml/2009/9/main" objectType="CheckBox" fmlaLink="$K$15" lockText="1" noThreeD="1"/>
</file>

<file path=xl/ctrlProps/ctrlProp408.xml><?xml version="1.0" encoding="utf-8"?>
<formControlPr xmlns="http://schemas.microsoft.com/office/spreadsheetml/2009/9/main" objectType="CheckBox" checked="Checked" fmlaLink="$H$16" lockText="1" noThreeD="1"/>
</file>

<file path=xl/ctrlProps/ctrlProp409.xml><?xml version="1.0" encoding="utf-8"?>
<formControlPr xmlns="http://schemas.microsoft.com/office/spreadsheetml/2009/9/main" objectType="CheckBox" fmlaLink="$I$16" lockText="1" noThreeD="1"/>
</file>

<file path=xl/ctrlProps/ctrlProp41.xml><?xml version="1.0" encoding="utf-8"?>
<formControlPr xmlns="http://schemas.microsoft.com/office/spreadsheetml/2009/9/main" objectType="CheckBox" fmlaLink="$K$16" noThreeD="1"/>
</file>

<file path=xl/ctrlProps/ctrlProp410.xml><?xml version="1.0" encoding="utf-8"?>
<formControlPr xmlns="http://schemas.microsoft.com/office/spreadsheetml/2009/9/main" objectType="CheckBox" fmlaLink="$J$16" lockText="1" noThreeD="1"/>
</file>

<file path=xl/ctrlProps/ctrlProp411.xml><?xml version="1.0" encoding="utf-8"?>
<formControlPr xmlns="http://schemas.microsoft.com/office/spreadsheetml/2009/9/main" objectType="CheckBox" fmlaLink="$K$16" lockText="1" noThreeD="1"/>
</file>

<file path=xl/ctrlProps/ctrlProp412.xml><?xml version="1.0" encoding="utf-8"?>
<formControlPr xmlns="http://schemas.microsoft.com/office/spreadsheetml/2009/9/main" objectType="CheckBox" fmlaLink="$I$17" lockText="1" noThreeD="1"/>
</file>

<file path=xl/ctrlProps/ctrlProp413.xml><?xml version="1.0" encoding="utf-8"?>
<formControlPr xmlns="http://schemas.microsoft.com/office/spreadsheetml/2009/9/main" objectType="CheckBox" fmlaLink="$J$17" lockText="1" noThreeD="1"/>
</file>

<file path=xl/ctrlProps/ctrlProp414.xml><?xml version="1.0" encoding="utf-8"?>
<formControlPr xmlns="http://schemas.microsoft.com/office/spreadsheetml/2009/9/main" objectType="CheckBox" fmlaLink="$K$17" lockText="1"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CheckBox" checked="Checked" fmlaLink="$H$27" lockText="1" noThreeD="1"/>
</file>

<file path=xl/ctrlProps/ctrlProp418.xml><?xml version="1.0" encoding="utf-8"?>
<formControlPr xmlns="http://schemas.microsoft.com/office/spreadsheetml/2009/9/main" objectType="CheckBox" fmlaLink="$I$27" lockText="1" noThreeD="1"/>
</file>

<file path=xl/ctrlProps/ctrlProp419.xml><?xml version="1.0" encoding="utf-8"?>
<formControlPr xmlns="http://schemas.microsoft.com/office/spreadsheetml/2009/9/main" objectType="CheckBox" fmlaLink="$J$27" lockText="1" noThreeD="1"/>
</file>

<file path=xl/ctrlProps/ctrlProp42.xml><?xml version="1.0" encoding="utf-8"?>
<formControlPr xmlns="http://schemas.microsoft.com/office/spreadsheetml/2009/9/main" objectType="CheckBox" fmlaLink="$I$17" noThreeD="1"/>
</file>

<file path=xl/ctrlProps/ctrlProp420.xml><?xml version="1.0" encoding="utf-8"?>
<formControlPr xmlns="http://schemas.microsoft.com/office/spreadsheetml/2009/9/main" objectType="CheckBox" fmlaLink="$K$27" lockText="1"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GBox"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CheckBox" checked="Checked" fmlaLink="$Y$16" lockText="1" noThreeD="1"/>
</file>

<file path=xl/ctrlProps/ctrlProp427.xml><?xml version="1.0" encoding="utf-8"?>
<formControlPr xmlns="http://schemas.microsoft.com/office/spreadsheetml/2009/9/main" objectType="CheckBox" fmlaLink="$Z$16" lockText="1" noThreeD="1"/>
</file>

<file path=xl/ctrlProps/ctrlProp428.xml><?xml version="1.0" encoding="utf-8"?>
<formControlPr xmlns="http://schemas.microsoft.com/office/spreadsheetml/2009/9/main" objectType="CheckBox" fmlaLink="$AA$16" lockText="1" noThreeD="1"/>
</file>

<file path=xl/ctrlProps/ctrlProp429.xml><?xml version="1.0" encoding="utf-8"?>
<formControlPr xmlns="http://schemas.microsoft.com/office/spreadsheetml/2009/9/main" objectType="CheckBox" fmlaLink="$AB$16" lockText="1" noThreeD="1"/>
</file>

<file path=xl/ctrlProps/ctrlProp43.xml><?xml version="1.0" encoding="utf-8"?>
<formControlPr xmlns="http://schemas.microsoft.com/office/spreadsheetml/2009/9/main" objectType="CheckBox" fmlaLink="$J$17" noThreeD="1"/>
</file>

<file path=xl/ctrlProps/ctrlProp430.xml><?xml version="1.0" encoding="utf-8"?>
<formControlPr xmlns="http://schemas.microsoft.com/office/spreadsheetml/2009/9/main" objectType="CheckBox" checked="Checked" fmlaLink="$Y$17" lockText="1" noThreeD="1"/>
</file>

<file path=xl/ctrlProps/ctrlProp431.xml><?xml version="1.0" encoding="utf-8"?>
<formControlPr xmlns="http://schemas.microsoft.com/office/spreadsheetml/2009/9/main" objectType="CheckBox" fmlaLink="$Z$17" lockText="1" noThreeD="1"/>
</file>

<file path=xl/ctrlProps/ctrlProp432.xml><?xml version="1.0" encoding="utf-8"?>
<formControlPr xmlns="http://schemas.microsoft.com/office/spreadsheetml/2009/9/main" objectType="CheckBox" fmlaLink="$AA$17" lockText="1" noThreeD="1"/>
</file>

<file path=xl/ctrlProps/ctrlProp433.xml><?xml version="1.0" encoding="utf-8"?>
<formControlPr xmlns="http://schemas.microsoft.com/office/spreadsheetml/2009/9/main" objectType="CheckBox" fmlaLink="$AB$17" lockText="1" noThreeD="1"/>
</file>

<file path=xl/ctrlProps/ctrlProp434.xml><?xml version="1.0" encoding="utf-8"?>
<formControlPr xmlns="http://schemas.microsoft.com/office/spreadsheetml/2009/9/main" objectType="CheckBox" checked="Checked" fmlaLink="$Y$18" lockText="1" noThreeD="1"/>
</file>

<file path=xl/ctrlProps/ctrlProp435.xml><?xml version="1.0" encoding="utf-8"?>
<formControlPr xmlns="http://schemas.microsoft.com/office/spreadsheetml/2009/9/main" objectType="CheckBox" fmlaLink="$Z$18" lockText="1" noThreeD="1"/>
</file>

<file path=xl/ctrlProps/ctrlProp436.xml><?xml version="1.0" encoding="utf-8"?>
<formControlPr xmlns="http://schemas.microsoft.com/office/spreadsheetml/2009/9/main" objectType="CheckBox" fmlaLink="$AA$18" lockText="1" noThreeD="1"/>
</file>

<file path=xl/ctrlProps/ctrlProp437.xml><?xml version="1.0" encoding="utf-8"?>
<formControlPr xmlns="http://schemas.microsoft.com/office/spreadsheetml/2009/9/main" objectType="CheckBox" fmlaLink="$AB$18" lockText="1" noThreeD="1"/>
</file>

<file path=xl/ctrlProps/ctrlProp438.xml><?xml version="1.0" encoding="utf-8"?>
<formControlPr xmlns="http://schemas.microsoft.com/office/spreadsheetml/2009/9/main" objectType="CheckBox" checked="Checked" fmlaLink="$Y$19" lockText="1" noThreeD="1"/>
</file>

<file path=xl/ctrlProps/ctrlProp439.xml><?xml version="1.0" encoding="utf-8"?>
<formControlPr xmlns="http://schemas.microsoft.com/office/spreadsheetml/2009/9/main" objectType="CheckBox" fmlaLink="$Z$19" lockText="1" noThreeD="1"/>
</file>

<file path=xl/ctrlProps/ctrlProp44.xml><?xml version="1.0" encoding="utf-8"?>
<formControlPr xmlns="http://schemas.microsoft.com/office/spreadsheetml/2009/9/main" objectType="CheckBox" fmlaLink="$K$17" noThreeD="1"/>
</file>

<file path=xl/ctrlProps/ctrlProp440.xml><?xml version="1.0" encoding="utf-8"?>
<formControlPr xmlns="http://schemas.microsoft.com/office/spreadsheetml/2009/9/main" objectType="CheckBox" fmlaLink="$AA$19" lockText="1" noThreeD="1"/>
</file>

<file path=xl/ctrlProps/ctrlProp441.xml><?xml version="1.0" encoding="utf-8"?>
<formControlPr xmlns="http://schemas.microsoft.com/office/spreadsheetml/2009/9/main" objectType="CheckBox" fmlaLink="$AB$19" lockText="1" noThreeD="1"/>
</file>

<file path=xl/ctrlProps/ctrlProp442.xml><?xml version="1.0" encoding="utf-8"?>
<formControlPr xmlns="http://schemas.microsoft.com/office/spreadsheetml/2009/9/main" objectType="CheckBox" checked="Checked" fmlaLink="$Y$20" lockText="1" noThreeD="1"/>
</file>

<file path=xl/ctrlProps/ctrlProp443.xml><?xml version="1.0" encoding="utf-8"?>
<formControlPr xmlns="http://schemas.microsoft.com/office/spreadsheetml/2009/9/main" objectType="CheckBox" fmlaLink="$Z$20" lockText="1" noThreeD="1"/>
</file>

<file path=xl/ctrlProps/ctrlProp444.xml><?xml version="1.0" encoding="utf-8"?>
<formControlPr xmlns="http://schemas.microsoft.com/office/spreadsheetml/2009/9/main" objectType="CheckBox" fmlaLink="$AA$20" lockText="1" noThreeD="1"/>
</file>

<file path=xl/ctrlProps/ctrlProp445.xml><?xml version="1.0" encoding="utf-8"?>
<formControlPr xmlns="http://schemas.microsoft.com/office/spreadsheetml/2009/9/main" objectType="CheckBox" fmlaLink="$AB$20" lockText="1" noThreeD="1"/>
</file>

<file path=xl/ctrlProps/ctrlProp446.xml><?xml version="1.0" encoding="utf-8"?>
<formControlPr xmlns="http://schemas.microsoft.com/office/spreadsheetml/2009/9/main" objectType="CheckBox" checked="Checked" fmlaLink="$Y$21" lockText="1" noThreeD="1"/>
</file>

<file path=xl/ctrlProps/ctrlProp447.xml><?xml version="1.0" encoding="utf-8"?>
<formControlPr xmlns="http://schemas.microsoft.com/office/spreadsheetml/2009/9/main" objectType="CheckBox" fmlaLink="$Z$21" lockText="1" noThreeD="1"/>
</file>

<file path=xl/ctrlProps/ctrlProp448.xml><?xml version="1.0" encoding="utf-8"?>
<formControlPr xmlns="http://schemas.microsoft.com/office/spreadsheetml/2009/9/main" objectType="CheckBox" fmlaLink="$AA$21" lockText="1" noThreeD="1"/>
</file>

<file path=xl/ctrlProps/ctrlProp449.xml><?xml version="1.0" encoding="utf-8"?>
<formControlPr xmlns="http://schemas.microsoft.com/office/spreadsheetml/2009/9/main" objectType="CheckBox" fmlaLink="$AB$21" lockText="1"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CheckBox" checked="Checked" fmlaLink="$Y$23" lockText="1" noThreeD="1"/>
</file>

<file path=xl/ctrlProps/ctrlProp451.xml><?xml version="1.0" encoding="utf-8"?>
<formControlPr xmlns="http://schemas.microsoft.com/office/spreadsheetml/2009/9/main" objectType="CheckBox" fmlaLink="$Z$23" lockText="1" noThreeD="1"/>
</file>

<file path=xl/ctrlProps/ctrlProp452.xml><?xml version="1.0" encoding="utf-8"?>
<formControlPr xmlns="http://schemas.microsoft.com/office/spreadsheetml/2009/9/main" objectType="CheckBox" fmlaLink="$AA$23" lockText="1" noThreeD="1"/>
</file>

<file path=xl/ctrlProps/ctrlProp453.xml><?xml version="1.0" encoding="utf-8"?>
<formControlPr xmlns="http://schemas.microsoft.com/office/spreadsheetml/2009/9/main" objectType="CheckBox" fmlaLink="$AB$23" lockText="1" noThreeD="1"/>
</file>

<file path=xl/ctrlProps/ctrlProp454.xml><?xml version="1.0" encoding="utf-8"?>
<formControlPr xmlns="http://schemas.microsoft.com/office/spreadsheetml/2009/9/main" objectType="CheckBox" checked="Checked" fmlaLink="$Y$24" lockText="1" noThreeD="1"/>
</file>

<file path=xl/ctrlProps/ctrlProp455.xml><?xml version="1.0" encoding="utf-8"?>
<formControlPr xmlns="http://schemas.microsoft.com/office/spreadsheetml/2009/9/main" objectType="CheckBox" fmlaLink="$Z$24" lockText="1" noThreeD="1"/>
</file>

<file path=xl/ctrlProps/ctrlProp456.xml><?xml version="1.0" encoding="utf-8"?>
<formControlPr xmlns="http://schemas.microsoft.com/office/spreadsheetml/2009/9/main" objectType="CheckBox" fmlaLink="$AA$24" lockText="1" noThreeD="1"/>
</file>

<file path=xl/ctrlProps/ctrlProp457.xml><?xml version="1.0" encoding="utf-8"?>
<formControlPr xmlns="http://schemas.microsoft.com/office/spreadsheetml/2009/9/main" objectType="CheckBox" fmlaLink="$AB$24" lockText="1" noThreeD="1"/>
</file>

<file path=xl/ctrlProps/ctrlProp458.xml><?xml version="1.0" encoding="utf-8"?>
<formControlPr xmlns="http://schemas.microsoft.com/office/spreadsheetml/2009/9/main" objectType="CheckBox" checked="Checked" fmlaLink="$Y$25" lockText="1" noThreeD="1"/>
</file>

<file path=xl/ctrlProps/ctrlProp459.xml><?xml version="1.0" encoding="utf-8"?>
<formControlPr xmlns="http://schemas.microsoft.com/office/spreadsheetml/2009/9/main" objectType="CheckBox" fmlaLink="$Z$25" lockText="1" noThreeD="1"/>
</file>

<file path=xl/ctrlProps/ctrlProp46.xml><?xml version="1.0" encoding="utf-8"?>
<formControlPr xmlns="http://schemas.microsoft.com/office/spreadsheetml/2009/9/main" objectType="GBox" noThreeD="1"/>
</file>

<file path=xl/ctrlProps/ctrlProp460.xml><?xml version="1.0" encoding="utf-8"?>
<formControlPr xmlns="http://schemas.microsoft.com/office/spreadsheetml/2009/9/main" objectType="CheckBox" fmlaLink="$AA$25" lockText="1" noThreeD="1"/>
</file>

<file path=xl/ctrlProps/ctrlProp461.xml><?xml version="1.0" encoding="utf-8"?>
<formControlPr xmlns="http://schemas.microsoft.com/office/spreadsheetml/2009/9/main" objectType="CheckBox" fmlaLink="$AB$25" lockText="1" noThreeD="1"/>
</file>

<file path=xl/ctrlProps/ctrlProp462.xml><?xml version="1.0" encoding="utf-8"?>
<formControlPr xmlns="http://schemas.microsoft.com/office/spreadsheetml/2009/9/main" objectType="CheckBox" checked="Checked" fmlaLink="$Y$26" lockText="1" noThreeD="1"/>
</file>

<file path=xl/ctrlProps/ctrlProp463.xml><?xml version="1.0" encoding="utf-8"?>
<formControlPr xmlns="http://schemas.microsoft.com/office/spreadsheetml/2009/9/main" objectType="CheckBox" fmlaLink="$Z$26" lockText="1" noThreeD="1"/>
</file>

<file path=xl/ctrlProps/ctrlProp464.xml><?xml version="1.0" encoding="utf-8"?>
<formControlPr xmlns="http://schemas.microsoft.com/office/spreadsheetml/2009/9/main" objectType="CheckBox" fmlaLink="$AA$26" lockText="1" noThreeD="1"/>
</file>

<file path=xl/ctrlProps/ctrlProp465.xml><?xml version="1.0" encoding="utf-8"?>
<formControlPr xmlns="http://schemas.microsoft.com/office/spreadsheetml/2009/9/main" objectType="CheckBox" fmlaLink="$AB$26" lockText="1" noThreeD="1"/>
</file>

<file path=xl/ctrlProps/ctrlProp466.xml><?xml version="1.0" encoding="utf-8"?>
<formControlPr xmlns="http://schemas.microsoft.com/office/spreadsheetml/2009/9/main" objectType="CheckBox" checked="Checked" fmlaLink="$Y$27" lockText="1" noThreeD="1"/>
</file>

<file path=xl/ctrlProps/ctrlProp467.xml><?xml version="1.0" encoding="utf-8"?>
<formControlPr xmlns="http://schemas.microsoft.com/office/spreadsheetml/2009/9/main" objectType="CheckBox" fmlaLink="$Z$27" lockText="1" noThreeD="1"/>
</file>

<file path=xl/ctrlProps/ctrlProp468.xml><?xml version="1.0" encoding="utf-8"?>
<formControlPr xmlns="http://schemas.microsoft.com/office/spreadsheetml/2009/9/main" objectType="CheckBox" fmlaLink="$AA$27" lockText="1" noThreeD="1"/>
</file>

<file path=xl/ctrlProps/ctrlProp469.xml><?xml version="1.0" encoding="utf-8"?>
<formControlPr xmlns="http://schemas.microsoft.com/office/spreadsheetml/2009/9/main" objectType="CheckBox" fmlaLink="$AB$27" lockText="1" noThreeD="1"/>
</file>

<file path=xl/ctrlProps/ctrlProp47.xml><?xml version="1.0" encoding="utf-8"?>
<formControlPr xmlns="http://schemas.microsoft.com/office/spreadsheetml/2009/9/main" objectType="CheckBox" checked="Checked" fmlaLink="$H$27" noThreeD="1"/>
</file>

<file path=xl/ctrlProps/ctrlProp470.xml><?xml version="1.0" encoding="utf-8"?>
<formControlPr xmlns="http://schemas.microsoft.com/office/spreadsheetml/2009/9/main" objectType="CheckBox" checked="Checked" fmlaLink="$Y$28" lockText="1" noThreeD="1"/>
</file>

<file path=xl/ctrlProps/ctrlProp471.xml><?xml version="1.0" encoding="utf-8"?>
<formControlPr xmlns="http://schemas.microsoft.com/office/spreadsheetml/2009/9/main" objectType="CheckBox" fmlaLink="$Z$28" lockText="1" noThreeD="1"/>
</file>

<file path=xl/ctrlProps/ctrlProp472.xml><?xml version="1.0" encoding="utf-8"?>
<formControlPr xmlns="http://schemas.microsoft.com/office/spreadsheetml/2009/9/main" objectType="CheckBox" fmlaLink="$AA$28" lockText="1" noThreeD="1"/>
</file>

<file path=xl/ctrlProps/ctrlProp473.xml><?xml version="1.0" encoding="utf-8"?>
<formControlPr xmlns="http://schemas.microsoft.com/office/spreadsheetml/2009/9/main" objectType="CheckBox" fmlaLink="$AB$28" lockText="1" noThreeD="1"/>
</file>

<file path=xl/ctrlProps/ctrlProp474.xml><?xml version="1.0" encoding="utf-8"?>
<formControlPr xmlns="http://schemas.microsoft.com/office/spreadsheetml/2009/9/main" objectType="CheckBox" checked="Checked" fmlaLink="$Y$29" lockText="1" noThreeD="1"/>
</file>

<file path=xl/ctrlProps/ctrlProp475.xml><?xml version="1.0" encoding="utf-8"?>
<formControlPr xmlns="http://schemas.microsoft.com/office/spreadsheetml/2009/9/main" objectType="CheckBox" fmlaLink="$Z$29" lockText="1" noThreeD="1"/>
</file>

<file path=xl/ctrlProps/ctrlProp476.xml><?xml version="1.0" encoding="utf-8"?>
<formControlPr xmlns="http://schemas.microsoft.com/office/spreadsheetml/2009/9/main" objectType="CheckBox" fmlaLink="$AA$29" lockText="1" noThreeD="1"/>
</file>

<file path=xl/ctrlProps/ctrlProp477.xml><?xml version="1.0" encoding="utf-8"?>
<formControlPr xmlns="http://schemas.microsoft.com/office/spreadsheetml/2009/9/main" objectType="CheckBox" fmlaLink="$AB$29" lockText="1" noThreeD="1"/>
</file>

<file path=xl/ctrlProps/ctrlProp478.xml><?xml version="1.0" encoding="utf-8"?>
<formControlPr xmlns="http://schemas.microsoft.com/office/spreadsheetml/2009/9/main" objectType="CheckBox" checked="Checked" fmlaLink="$Y$32" lockText="1" noThreeD="1"/>
</file>

<file path=xl/ctrlProps/ctrlProp479.xml><?xml version="1.0" encoding="utf-8"?>
<formControlPr xmlns="http://schemas.microsoft.com/office/spreadsheetml/2009/9/main" objectType="CheckBox" fmlaLink="$Z$32" lockText="1" noThreeD="1"/>
</file>

<file path=xl/ctrlProps/ctrlProp48.xml><?xml version="1.0" encoding="utf-8"?>
<formControlPr xmlns="http://schemas.microsoft.com/office/spreadsheetml/2009/9/main" objectType="CheckBox" fmlaLink="$I$27" noThreeD="1"/>
</file>

<file path=xl/ctrlProps/ctrlProp480.xml><?xml version="1.0" encoding="utf-8"?>
<formControlPr xmlns="http://schemas.microsoft.com/office/spreadsheetml/2009/9/main" objectType="CheckBox" fmlaLink="$AA$32" lockText="1" noThreeD="1"/>
</file>

<file path=xl/ctrlProps/ctrlProp481.xml><?xml version="1.0" encoding="utf-8"?>
<formControlPr xmlns="http://schemas.microsoft.com/office/spreadsheetml/2009/9/main" objectType="CheckBox" fmlaLink="$AB$32" lockText="1" noThreeD="1"/>
</file>

<file path=xl/ctrlProps/ctrlProp482.xml><?xml version="1.0" encoding="utf-8"?>
<formControlPr xmlns="http://schemas.microsoft.com/office/spreadsheetml/2009/9/main" objectType="CheckBox" checked="Checked" fmlaLink="$Y$34" lockText="1" noThreeD="1"/>
</file>

<file path=xl/ctrlProps/ctrlProp483.xml><?xml version="1.0" encoding="utf-8"?>
<formControlPr xmlns="http://schemas.microsoft.com/office/spreadsheetml/2009/9/main" objectType="CheckBox" fmlaLink="$Z$34" lockText="1" noThreeD="1"/>
</file>

<file path=xl/ctrlProps/ctrlProp484.xml><?xml version="1.0" encoding="utf-8"?>
<formControlPr xmlns="http://schemas.microsoft.com/office/spreadsheetml/2009/9/main" objectType="CheckBox" fmlaLink="$AA$34" lockText="1" noThreeD="1"/>
</file>

<file path=xl/ctrlProps/ctrlProp485.xml><?xml version="1.0" encoding="utf-8"?>
<formControlPr xmlns="http://schemas.microsoft.com/office/spreadsheetml/2009/9/main" objectType="CheckBox" fmlaLink="$AB$34" lockText="1" noThreeD="1"/>
</file>

<file path=xl/ctrlProps/ctrlProp486.xml><?xml version="1.0" encoding="utf-8"?>
<formControlPr xmlns="http://schemas.microsoft.com/office/spreadsheetml/2009/9/main" objectType="CheckBox" checked="Checked" fmlaLink="$Y$35" lockText="1" noThreeD="1"/>
</file>

<file path=xl/ctrlProps/ctrlProp487.xml><?xml version="1.0" encoding="utf-8"?>
<formControlPr xmlns="http://schemas.microsoft.com/office/spreadsheetml/2009/9/main" objectType="CheckBox" fmlaLink="$Z$35" lockText="1" noThreeD="1"/>
</file>

<file path=xl/ctrlProps/ctrlProp488.xml><?xml version="1.0" encoding="utf-8"?>
<formControlPr xmlns="http://schemas.microsoft.com/office/spreadsheetml/2009/9/main" objectType="CheckBox" fmlaLink="$AA$35" lockText="1" noThreeD="1"/>
</file>

<file path=xl/ctrlProps/ctrlProp489.xml><?xml version="1.0" encoding="utf-8"?>
<formControlPr xmlns="http://schemas.microsoft.com/office/spreadsheetml/2009/9/main" objectType="CheckBox" fmlaLink="$AB$35" lockText="1" noThreeD="1"/>
</file>

<file path=xl/ctrlProps/ctrlProp49.xml><?xml version="1.0" encoding="utf-8"?>
<formControlPr xmlns="http://schemas.microsoft.com/office/spreadsheetml/2009/9/main" objectType="CheckBox" fmlaLink="$J$27" noThreeD="1"/>
</file>

<file path=xl/ctrlProps/ctrlProp490.xml><?xml version="1.0" encoding="utf-8"?>
<formControlPr xmlns="http://schemas.microsoft.com/office/spreadsheetml/2009/9/main" objectType="CheckBox" checked="Checked" fmlaLink="$Y$36" lockText="1" noThreeD="1"/>
</file>

<file path=xl/ctrlProps/ctrlProp491.xml><?xml version="1.0" encoding="utf-8"?>
<formControlPr xmlns="http://schemas.microsoft.com/office/spreadsheetml/2009/9/main" objectType="CheckBox" fmlaLink="$Z$36" lockText="1" noThreeD="1"/>
</file>

<file path=xl/ctrlProps/ctrlProp492.xml><?xml version="1.0" encoding="utf-8"?>
<formControlPr xmlns="http://schemas.microsoft.com/office/spreadsheetml/2009/9/main" objectType="CheckBox" fmlaLink="$AA$36" lockText="1" noThreeD="1"/>
</file>

<file path=xl/ctrlProps/ctrlProp493.xml><?xml version="1.0" encoding="utf-8"?>
<formControlPr xmlns="http://schemas.microsoft.com/office/spreadsheetml/2009/9/main" objectType="CheckBox" fmlaLink="$AB$36" lockText="1" noThreeD="1"/>
</file>

<file path=xl/ctrlProps/ctrlProp494.xml><?xml version="1.0" encoding="utf-8"?>
<formControlPr xmlns="http://schemas.microsoft.com/office/spreadsheetml/2009/9/main" objectType="CheckBox" checked="Checked" fmlaLink="$Y$38" lockText="1" noThreeD="1"/>
</file>

<file path=xl/ctrlProps/ctrlProp495.xml><?xml version="1.0" encoding="utf-8"?>
<formControlPr xmlns="http://schemas.microsoft.com/office/spreadsheetml/2009/9/main" objectType="CheckBox" fmlaLink="$Z$38" lockText="1" noThreeD="1"/>
</file>

<file path=xl/ctrlProps/ctrlProp496.xml><?xml version="1.0" encoding="utf-8"?>
<formControlPr xmlns="http://schemas.microsoft.com/office/spreadsheetml/2009/9/main" objectType="CheckBox" fmlaLink="$AA$38" lockText="1" noThreeD="1"/>
</file>

<file path=xl/ctrlProps/ctrlProp497.xml><?xml version="1.0" encoding="utf-8"?>
<formControlPr xmlns="http://schemas.microsoft.com/office/spreadsheetml/2009/9/main" objectType="CheckBox" fmlaLink="$AB$38" lockText="1" noThreeD="1"/>
</file>

<file path=xl/ctrlProps/ctrlProp498.xml><?xml version="1.0" encoding="utf-8"?>
<formControlPr xmlns="http://schemas.microsoft.com/office/spreadsheetml/2009/9/main" objectType="CheckBox" checked="Checked" fmlaLink="$Y$39" lockText="1" noThreeD="1"/>
</file>

<file path=xl/ctrlProps/ctrlProp499.xml><?xml version="1.0" encoding="utf-8"?>
<formControlPr xmlns="http://schemas.microsoft.com/office/spreadsheetml/2009/9/main" objectType="CheckBox" fmlaLink="$Z$39" lockText="1" noThreeD="1"/>
</file>

<file path=xl/ctrlProps/ctrlProp5.xml><?xml version="1.0" encoding="utf-8"?>
<formControlPr xmlns="http://schemas.microsoft.com/office/spreadsheetml/2009/9/main" objectType="Drop" dropLines="3" dropStyle="combo" dx="15" fmlaLink="M15" fmlaRange="K13:K16" noThreeD="1" sel="4" val="0"/>
</file>

<file path=xl/ctrlProps/ctrlProp50.xml><?xml version="1.0" encoding="utf-8"?>
<formControlPr xmlns="http://schemas.microsoft.com/office/spreadsheetml/2009/9/main" objectType="CheckBox" fmlaLink="$K$27" noThreeD="1"/>
</file>

<file path=xl/ctrlProps/ctrlProp500.xml><?xml version="1.0" encoding="utf-8"?>
<formControlPr xmlns="http://schemas.microsoft.com/office/spreadsheetml/2009/9/main" objectType="CheckBox" fmlaLink="$AA$39" lockText="1" noThreeD="1"/>
</file>

<file path=xl/ctrlProps/ctrlProp501.xml><?xml version="1.0" encoding="utf-8"?>
<formControlPr xmlns="http://schemas.microsoft.com/office/spreadsheetml/2009/9/main" objectType="CheckBox" fmlaLink="$AB$39" lockText="1" noThreeD="1"/>
</file>

<file path=xl/ctrlProps/ctrlProp502.xml><?xml version="1.0" encoding="utf-8"?>
<formControlPr xmlns="http://schemas.microsoft.com/office/spreadsheetml/2009/9/main" objectType="CheckBox" checked="Checked" fmlaLink="$Y$51" lockText="1" noThreeD="1"/>
</file>

<file path=xl/ctrlProps/ctrlProp503.xml><?xml version="1.0" encoding="utf-8"?>
<formControlPr xmlns="http://schemas.microsoft.com/office/spreadsheetml/2009/9/main" objectType="CheckBox" fmlaLink="$Z$51" lockText="1" noThreeD="1"/>
</file>

<file path=xl/ctrlProps/ctrlProp504.xml><?xml version="1.0" encoding="utf-8"?>
<formControlPr xmlns="http://schemas.microsoft.com/office/spreadsheetml/2009/9/main" objectType="CheckBox" fmlaLink="$AA$51" lockText="1" noThreeD="1"/>
</file>

<file path=xl/ctrlProps/ctrlProp505.xml><?xml version="1.0" encoding="utf-8"?>
<formControlPr xmlns="http://schemas.microsoft.com/office/spreadsheetml/2009/9/main" objectType="CheckBox" fmlaLink="$AB$51" lockText="1" noThreeD="1"/>
</file>

<file path=xl/ctrlProps/ctrlProp506.xml><?xml version="1.0" encoding="utf-8"?>
<formControlPr xmlns="http://schemas.microsoft.com/office/spreadsheetml/2009/9/main" objectType="CheckBox" checked="Checked" fmlaLink="$Y$9" lockText="1" noThreeD="1"/>
</file>

<file path=xl/ctrlProps/ctrlProp507.xml><?xml version="1.0" encoding="utf-8"?>
<formControlPr xmlns="http://schemas.microsoft.com/office/spreadsheetml/2009/9/main" objectType="CheckBox" fmlaLink="$Z$9" lockText="1" noThreeD="1"/>
</file>

<file path=xl/ctrlProps/ctrlProp508.xml><?xml version="1.0" encoding="utf-8"?>
<formControlPr xmlns="http://schemas.microsoft.com/office/spreadsheetml/2009/9/main" objectType="CheckBox" fmlaLink="$AA$9" lockText="1" noThreeD="1"/>
</file>

<file path=xl/ctrlProps/ctrlProp509.xml><?xml version="1.0" encoding="utf-8"?>
<formControlPr xmlns="http://schemas.microsoft.com/office/spreadsheetml/2009/9/main" objectType="CheckBox" fmlaLink="$AB$9" lockText="1" noThreeD="1"/>
</file>

<file path=xl/ctrlProps/ctrlProp51.xml><?xml version="1.0" encoding="utf-8"?>
<formControlPr xmlns="http://schemas.microsoft.com/office/spreadsheetml/2009/9/main" objectType="CheckBox" checked="Checked" fmlaLink="$H$33" noThreeD="1"/>
</file>

<file path=xl/ctrlProps/ctrlProp510.xml><?xml version="1.0" encoding="utf-8"?>
<formControlPr xmlns="http://schemas.microsoft.com/office/spreadsheetml/2009/9/main" objectType="CheckBox" checked="Checked" fmlaLink="$Y$10" lockText="1" noThreeD="1"/>
</file>

<file path=xl/ctrlProps/ctrlProp511.xml><?xml version="1.0" encoding="utf-8"?>
<formControlPr xmlns="http://schemas.microsoft.com/office/spreadsheetml/2009/9/main" objectType="CheckBox" fmlaLink="$Z$10" lockText="1" noThreeD="1"/>
</file>

<file path=xl/ctrlProps/ctrlProp512.xml><?xml version="1.0" encoding="utf-8"?>
<formControlPr xmlns="http://schemas.microsoft.com/office/spreadsheetml/2009/9/main" objectType="CheckBox" fmlaLink="$AA$10" lockText="1" noThreeD="1"/>
</file>

<file path=xl/ctrlProps/ctrlProp513.xml><?xml version="1.0" encoding="utf-8"?>
<formControlPr xmlns="http://schemas.microsoft.com/office/spreadsheetml/2009/9/main" objectType="CheckBox" fmlaLink="$AB$10" lockText="1" noThreeD="1"/>
</file>

<file path=xl/ctrlProps/ctrlProp514.xml><?xml version="1.0" encoding="utf-8"?>
<formControlPr xmlns="http://schemas.microsoft.com/office/spreadsheetml/2009/9/main" objectType="CheckBox" checked="Checked" fmlaLink="$Y$52" lockText="1" noThreeD="1"/>
</file>

<file path=xl/ctrlProps/ctrlProp515.xml><?xml version="1.0" encoding="utf-8"?>
<formControlPr xmlns="http://schemas.microsoft.com/office/spreadsheetml/2009/9/main" objectType="CheckBox" fmlaLink="$Z$52" lockText="1" noThreeD="1"/>
</file>

<file path=xl/ctrlProps/ctrlProp516.xml><?xml version="1.0" encoding="utf-8"?>
<formControlPr xmlns="http://schemas.microsoft.com/office/spreadsheetml/2009/9/main" objectType="CheckBox" fmlaLink="$AA$52" lockText="1" noThreeD="1"/>
</file>

<file path=xl/ctrlProps/ctrlProp517.xml><?xml version="1.0" encoding="utf-8"?>
<formControlPr xmlns="http://schemas.microsoft.com/office/spreadsheetml/2009/9/main" objectType="CheckBox" fmlaLink="$AB$52" lockText="1" noThreeD="1"/>
</file>

<file path=xl/ctrlProps/ctrlProp518.xml><?xml version="1.0" encoding="utf-8"?>
<formControlPr xmlns="http://schemas.microsoft.com/office/spreadsheetml/2009/9/main" objectType="CheckBox" checked="Checked" fmlaLink="$Y$14" lockText="1" noThreeD="1"/>
</file>

<file path=xl/ctrlProps/ctrlProp519.xml><?xml version="1.0" encoding="utf-8"?>
<formControlPr xmlns="http://schemas.microsoft.com/office/spreadsheetml/2009/9/main" objectType="CheckBox" fmlaLink="$Z$14" lockText="1" noThreeD="1"/>
</file>

<file path=xl/ctrlProps/ctrlProp52.xml><?xml version="1.0" encoding="utf-8"?>
<formControlPr xmlns="http://schemas.microsoft.com/office/spreadsheetml/2009/9/main" objectType="CheckBox" fmlaLink="$I$33" noThreeD="1"/>
</file>

<file path=xl/ctrlProps/ctrlProp520.xml><?xml version="1.0" encoding="utf-8"?>
<formControlPr xmlns="http://schemas.microsoft.com/office/spreadsheetml/2009/9/main" objectType="CheckBox" fmlaLink="$AA$14" lockText="1" noThreeD="1"/>
</file>

<file path=xl/ctrlProps/ctrlProp521.xml><?xml version="1.0" encoding="utf-8"?>
<formControlPr xmlns="http://schemas.microsoft.com/office/spreadsheetml/2009/9/main" objectType="CheckBox" fmlaLink="$AB$14" lockText="1" noThreeD="1"/>
</file>

<file path=xl/ctrlProps/ctrlProp522.xml><?xml version="1.0" encoding="utf-8"?>
<formControlPr xmlns="http://schemas.microsoft.com/office/spreadsheetml/2009/9/main" objectType="CheckBox" checked="Checked" fmlaLink="$Y$15" lockText="1" noThreeD="1"/>
</file>

<file path=xl/ctrlProps/ctrlProp523.xml><?xml version="1.0" encoding="utf-8"?>
<formControlPr xmlns="http://schemas.microsoft.com/office/spreadsheetml/2009/9/main" objectType="CheckBox" fmlaLink="$Z$15" lockText="1" noThreeD="1"/>
</file>

<file path=xl/ctrlProps/ctrlProp524.xml><?xml version="1.0" encoding="utf-8"?>
<formControlPr xmlns="http://schemas.microsoft.com/office/spreadsheetml/2009/9/main" objectType="CheckBox" fmlaLink="$AA$15" lockText="1" noThreeD="1"/>
</file>

<file path=xl/ctrlProps/ctrlProp525.xml><?xml version="1.0" encoding="utf-8"?>
<formControlPr xmlns="http://schemas.microsoft.com/office/spreadsheetml/2009/9/main" objectType="CheckBox" fmlaLink="$AB$15" lockText="1" noThreeD="1"/>
</file>

<file path=xl/ctrlProps/ctrlProp526.xml><?xml version="1.0" encoding="utf-8"?>
<formControlPr xmlns="http://schemas.microsoft.com/office/spreadsheetml/2009/9/main" objectType="CheckBox" checked="Checked" fmlaLink="$Y$53" lockText="1" noThreeD="1"/>
</file>

<file path=xl/ctrlProps/ctrlProp527.xml><?xml version="1.0" encoding="utf-8"?>
<formControlPr xmlns="http://schemas.microsoft.com/office/spreadsheetml/2009/9/main" objectType="CheckBox" fmlaLink="$Z$53" lockText="1" noThreeD="1"/>
</file>

<file path=xl/ctrlProps/ctrlProp528.xml><?xml version="1.0" encoding="utf-8"?>
<formControlPr xmlns="http://schemas.microsoft.com/office/spreadsheetml/2009/9/main" objectType="CheckBox" fmlaLink="$AA$53" lockText="1" noThreeD="1"/>
</file>

<file path=xl/ctrlProps/ctrlProp529.xml><?xml version="1.0" encoding="utf-8"?>
<formControlPr xmlns="http://schemas.microsoft.com/office/spreadsheetml/2009/9/main" objectType="CheckBox" fmlaLink="$AB$53" lockText="1" noThreeD="1"/>
</file>

<file path=xl/ctrlProps/ctrlProp53.xml><?xml version="1.0" encoding="utf-8"?>
<formControlPr xmlns="http://schemas.microsoft.com/office/spreadsheetml/2009/9/main" objectType="CheckBox" fmlaLink="$J$33" noThreeD="1"/>
</file>

<file path=xl/ctrlProps/ctrlProp530.xml><?xml version="1.0" encoding="utf-8"?>
<formControlPr xmlns="http://schemas.microsoft.com/office/spreadsheetml/2009/9/main" objectType="CheckBox" checked="Checked" fmlaLink="$H$13" lockText="1" noThreeD="1"/>
</file>

<file path=xl/ctrlProps/ctrlProp531.xml><?xml version="1.0" encoding="utf-8"?>
<formControlPr xmlns="http://schemas.microsoft.com/office/spreadsheetml/2009/9/main" objectType="CheckBox" fmlaLink="$I$13" lockText="1" noThreeD="1"/>
</file>

<file path=xl/ctrlProps/ctrlProp532.xml><?xml version="1.0" encoding="utf-8"?>
<formControlPr xmlns="http://schemas.microsoft.com/office/spreadsheetml/2009/9/main" objectType="CheckBox" fmlaLink="$J$13" lockText="1" noThreeD="1"/>
</file>

<file path=xl/ctrlProps/ctrlProp533.xml><?xml version="1.0" encoding="utf-8"?>
<formControlPr xmlns="http://schemas.microsoft.com/office/spreadsheetml/2009/9/main" objectType="CheckBox" fmlaLink="$K$13" lockText="1" noThreeD="1"/>
</file>

<file path=xl/ctrlProps/ctrlProp534.xml><?xml version="1.0" encoding="utf-8"?>
<formControlPr xmlns="http://schemas.microsoft.com/office/spreadsheetml/2009/9/main" objectType="CheckBox" checked="Checked" fmlaLink="$H$14" lockText="1" noThreeD="1"/>
</file>

<file path=xl/ctrlProps/ctrlProp535.xml><?xml version="1.0" encoding="utf-8"?>
<formControlPr xmlns="http://schemas.microsoft.com/office/spreadsheetml/2009/9/main" objectType="CheckBox" fmlaLink="$I$14" lockText="1" noThreeD="1"/>
</file>

<file path=xl/ctrlProps/ctrlProp536.xml><?xml version="1.0" encoding="utf-8"?>
<formControlPr xmlns="http://schemas.microsoft.com/office/spreadsheetml/2009/9/main" objectType="CheckBox" fmlaLink="$J$14" lockText="1" noThreeD="1"/>
</file>

<file path=xl/ctrlProps/ctrlProp537.xml><?xml version="1.0" encoding="utf-8"?>
<formControlPr xmlns="http://schemas.microsoft.com/office/spreadsheetml/2009/9/main" objectType="CheckBox" fmlaLink="$K$14" lockText="1" noThreeD="1"/>
</file>

<file path=xl/ctrlProps/ctrlProp538.xml><?xml version="1.0" encoding="utf-8"?>
<formControlPr xmlns="http://schemas.microsoft.com/office/spreadsheetml/2009/9/main" objectType="CheckBox" checked="Checked" fmlaLink="$H$17" lockText="1" noThreeD="1"/>
</file>

<file path=xl/ctrlProps/ctrlProp539.xml><?xml version="1.0" encoding="utf-8"?>
<formControlPr xmlns="http://schemas.microsoft.com/office/spreadsheetml/2009/9/main" objectType="CheckBox" fmlaLink="$I$20" lockText="1" noThreeD="1"/>
</file>

<file path=xl/ctrlProps/ctrlProp54.xml><?xml version="1.0" encoding="utf-8"?>
<formControlPr xmlns="http://schemas.microsoft.com/office/spreadsheetml/2009/9/main" objectType="CheckBox" checked="Checked" fmlaLink="$H$31" noThreeD="1"/>
</file>

<file path=xl/ctrlProps/ctrlProp540.xml><?xml version="1.0" encoding="utf-8"?>
<formControlPr xmlns="http://schemas.microsoft.com/office/spreadsheetml/2009/9/main" objectType="CheckBox" fmlaLink="$J$20" lockText="1" noThreeD="1"/>
</file>

<file path=xl/ctrlProps/ctrlProp541.xml><?xml version="1.0" encoding="utf-8"?>
<formControlPr xmlns="http://schemas.microsoft.com/office/spreadsheetml/2009/9/main" objectType="CheckBox" fmlaLink="$K$20" lockText="1" noThreeD="1"/>
</file>

<file path=xl/ctrlProps/ctrlProp542.xml><?xml version="1.0" encoding="utf-8"?>
<formControlPr xmlns="http://schemas.microsoft.com/office/spreadsheetml/2009/9/main" objectType="CheckBox" checked="Checked" fmlaLink="$H$20" lockText="1" noThreeD="1"/>
</file>

<file path=xl/ctrlProps/ctrlProp543.xml><?xml version="1.0" encoding="utf-8"?>
<formControlPr xmlns="http://schemas.microsoft.com/office/spreadsheetml/2009/9/main" objectType="CheckBox" fmlaLink="$I$19" lockText="1" noThreeD="1"/>
</file>

<file path=xl/ctrlProps/ctrlProp544.xml><?xml version="1.0" encoding="utf-8"?>
<formControlPr xmlns="http://schemas.microsoft.com/office/spreadsheetml/2009/9/main" objectType="CheckBox" fmlaLink="$J$19" lockText="1" noThreeD="1"/>
</file>

<file path=xl/ctrlProps/ctrlProp545.xml><?xml version="1.0" encoding="utf-8"?>
<formControlPr xmlns="http://schemas.microsoft.com/office/spreadsheetml/2009/9/main" objectType="CheckBox" fmlaLink="$K$19" lockText="1" noThreeD="1"/>
</file>

<file path=xl/ctrlProps/ctrlProp546.xml><?xml version="1.0" encoding="utf-8"?>
<formControlPr xmlns="http://schemas.microsoft.com/office/spreadsheetml/2009/9/main" objectType="CheckBox" checked="Checked" fmlaLink="$H$19" lockText="1" noThreeD="1"/>
</file>

<file path=xl/ctrlProps/ctrlProp547.xml><?xml version="1.0" encoding="utf-8"?>
<formControlPr xmlns="http://schemas.microsoft.com/office/spreadsheetml/2009/9/main" objectType="CheckBox" fmlaLink="$I$18" lockText="1" noThreeD="1"/>
</file>

<file path=xl/ctrlProps/ctrlProp548.xml><?xml version="1.0" encoding="utf-8"?>
<formControlPr xmlns="http://schemas.microsoft.com/office/spreadsheetml/2009/9/main" objectType="CheckBox" fmlaLink="$J$18" lockText="1" noThreeD="1"/>
</file>

<file path=xl/ctrlProps/ctrlProp549.xml><?xml version="1.0" encoding="utf-8"?>
<formControlPr xmlns="http://schemas.microsoft.com/office/spreadsheetml/2009/9/main" objectType="CheckBox" fmlaLink="$K$18" lockText="1" noThreeD="1"/>
</file>

<file path=xl/ctrlProps/ctrlProp55.xml><?xml version="1.0" encoding="utf-8"?>
<formControlPr xmlns="http://schemas.microsoft.com/office/spreadsheetml/2009/9/main" objectType="CheckBox" fmlaLink="$I$31" noThreeD="1"/>
</file>

<file path=xl/ctrlProps/ctrlProp550.xml><?xml version="1.0" encoding="utf-8"?>
<formControlPr xmlns="http://schemas.microsoft.com/office/spreadsheetml/2009/9/main" objectType="CheckBox" checked="Checked" fmlaLink="$H$18" lockText="1" noThreeD="1"/>
</file>

<file path=xl/ctrlProps/ctrlProp551.xml><?xml version="1.0" encoding="utf-8"?>
<formControlPr xmlns="http://schemas.microsoft.com/office/spreadsheetml/2009/9/main" objectType="CheckBox" checked="Checked" fmlaLink="$H$30" lockText="1" noThreeD="1"/>
</file>

<file path=xl/ctrlProps/ctrlProp552.xml><?xml version="1.0" encoding="utf-8"?>
<formControlPr xmlns="http://schemas.microsoft.com/office/spreadsheetml/2009/9/main" objectType="CheckBox" fmlaLink="$I$30" lockText="1" noThreeD="1"/>
</file>

<file path=xl/ctrlProps/ctrlProp553.xml><?xml version="1.0" encoding="utf-8"?>
<formControlPr xmlns="http://schemas.microsoft.com/office/spreadsheetml/2009/9/main" objectType="CheckBox" fmlaLink="$J$30" lockText="1" noThreeD="1"/>
</file>

<file path=xl/ctrlProps/ctrlProp554.xml><?xml version="1.0" encoding="utf-8"?>
<formControlPr xmlns="http://schemas.microsoft.com/office/spreadsheetml/2009/9/main" objectType="CheckBox" fmlaLink="$K$30" lockText="1" noThreeD="1"/>
</file>

<file path=xl/ctrlProps/ctrlProp555.xml><?xml version="1.0" encoding="utf-8"?>
<formControlPr xmlns="http://schemas.microsoft.com/office/spreadsheetml/2009/9/main" objectType="CheckBox" checked="Checked" fmlaLink="$Y$13" lockText="1" noThreeD="1"/>
</file>

<file path=xl/ctrlProps/ctrlProp556.xml><?xml version="1.0" encoding="utf-8"?>
<formControlPr xmlns="http://schemas.microsoft.com/office/spreadsheetml/2009/9/main" objectType="CheckBox" fmlaLink="$Z$13" lockText="1" noThreeD="1"/>
</file>

<file path=xl/ctrlProps/ctrlProp557.xml><?xml version="1.0" encoding="utf-8"?>
<formControlPr xmlns="http://schemas.microsoft.com/office/spreadsheetml/2009/9/main" objectType="CheckBox" fmlaLink="$AA$13" lockText="1" noThreeD="1"/>
</file>

<file path=xl/ctrlProps/ctrlProp558.xml><?xml version="1.0" encoding="utf-8"?>
<formControlPr xmlns="http://schemas.microsoft.com/office/spreadsheetml/2009/9/main" objectType="CheckBox" fmlaLink="$AB$13" lockText="1" noThreeD="1"/>
</file>

<file path=xl/ctrlProps/ctrlProp559.xml><?xml version="1.0" encoding="utf-8"?>
<formControlPr xmlns="http://schemas.microsoft.com/office/spreadsheetml/2009/9/main" objectType="CheckBox" fmlaLink="$K$10" lockText="1" noThreeD="1"/>
</file>

<file path=xl/ctrlProps/ctrlProp56.xml><?xml version="1.0" encoding="utf-8"?>
<formControlPr xmlns="http://schemas.microsoft.com/office/spreadsheetml/2009/9/main" objectType="CheckBox" fmlaLink="$J$31" noThreeD="1"/>
</file>

<file path=xl/ctrlProps/ctrlProp560.xml><?xml version="1.0" encoding="utf-8"?>
<formControlPr xmlns="http://schemas.microsoft.com/office/spreadsheetml/2009/9/main" objectType="CheckBox" checked="Checked" fmlaLink="$H$28" lockText="1" noThreeD="1"/>
</file>

<file path=xl/ctrlProps/ctrlProp561.xml><?xml version="1.0" encoding="utf-8"?>
<formControlPr xmlns="http://schemas.microsoft.com/office/spreadsheetml/2009/9/main" objectType="CheckBox" fmlaLink="$I$28" lockText="1" noThreeD="1"/>
</file>

<file path=xl/ctrlProps/ctrlProp562.xml><?xml version="1.0" encoding="utf-8"?>
<formControlPr xmlns="http://schemas.microsoft.com/office/spreadsheetml/2009/9/main" objectType="CheckBox" fmlaLink="$J$28" lockText="1" noThreeD="1"/>
</file>

<file path=xl/ctrlProps/ctrlProp563.xml><?xml version="1.0" encoding="utf-8"?>
<formControlPr xmlns="http://schemas.microsoft.com/office/spreadsheetml/2009/9/main" objectType="CheckBox" fmlaLink="$K$28" lockText="1" noThreeD="1"/>
</file>

<file path=xl/ctrlProps/ctrlProp564.xml><?xml version="1.0" encoding="utf-8"?>
<formControlPr xmlns="http://schemas.microsoft.com/office/spreadsheetml/2009/9/main" objectType="CheckBox" checked="Checked" fmlaLink="$H$29" lockText="1" noThreeD="1"/>
</file>

<file path=xl/ctrlProps/ctrlProp565.xml><?xml version="1.0" encoding="utf-8"?>
<formControlPr xmlns="http://schemas.microsoft.com/office/spreadsheetml/2009/9/main" objectType="CheckBox" fmlaLink="$I$29" lockText="1" noThreeD="1"/>
</file>

<file path=xl/ctrlProps/ctrlProp566.xml><?xml version="1.0" encoding="utf-8"?>
<formControlPr xmlns="http://schemas.microsoft.com/office/spreadsheetml/2009/9/main" objectType="CheckBox" fmlaLink="$J$29" lockText="1" noThreeD="1"/>
</file>

<file path=xl/ctrlProps/ctrlProp567.xml><?xml version="1.0" encoding="utf-8"?>
<formControlPr xmlns="http://schemas.microsoft.com/office/spreadsheetml/2009/9/main" objectType="CheckBox" fmlaLink="$K$29" lockText="1" noThreeD="1"/>
</file>

<file path=xl/ctrlProps/ctrlProp568.xml><?xml version="1.0" encoding="utf-8"?>
<formControlPr xmlns="http://schemas.microsoft.com/office/spreadsheetml/2009/9/main" objectType="CheckBox" checked="Checked" fmlaLink="$Y$11" lockText="1" noThreeD="1"/>
</file>

<file path=xl/ctrlProps/ctrlProp569.xml><?xml version="1.0" encoding="utf-8"?>
<formControlPr xmlns="http://schemas.microsoft.com/office/spreadsheetml/2009/9/main" objectType="CheckBox" fmlaLink="$Z$11" lockText="1" noThreeD="1"/>
</file>

<file path=xl/ctrlProps/ctrlProp57.xml><?xml version="1.0" encoding="utf-8"?>
<formControlPr xmlns="http://schemas.microsoft.com/office/spreadsheetml/2009/9/main" objectType="CheckBox" fmlaLink="$K$31" noThreeD="1"/>
</file>

<file path=xl/ctrlProps/ctrlProp570.xml><?xml version="1.0" encoding="utf-8"?>
<formControlPr xmlns="http://schemas.microsoft.com/office/spreadsheetml/2009/9/main" objectType="CheckBox" fmlaLink="$AA$11" lockText="1" noThreeD="1"/>
</file>

<file path=xl/ctrlProps/ctrlProp571.xml><?xml version="1.0" encoding="utf-8"?>
<formControlPr xmlns="http://schemas.microsoft.com/office/spreadsheetml/2009/9/main" objectType="CheckBox" fmlaLink="$AB$11" lockText="1" noThreeD="1"/>
</file>

<file path=xl/ctrlProps/ctrlProp572.xml><?xml version="1.0" encoding="utf-8"?>
<formControlPr xmlns="http://schemas.microsoft.com/office/spreadsheetml/2009/9/main" objectType="CheckBox" checked="Checked" fmlaLink="$Y$12" lockText="1" noThreeD="1"/>
</file>

<file path=xl/ctrlProps/ctrlProp573.xml><?xml version="1.0" encoding="utf-8"?>
<formControlPr xmlns="http://schemas.microsoft.com/office/spreadsheetml/2009/9/main" objectType="CheckBox" fmlaLink="$Z$12" lockText="1" noThreeD="1"/>
</file>

<file path=xl/ctrlProps/ctrlProp574.xml><?xml version="1.0" encoding="utf-8"?>
<formControlPr xmlns="http://schemas.microsoft.com/office/spreadsheetml/2009/9/main" objectType="CheckBox" fmlaLink="$AA$12" lockText="1" noThreeD="1"/>
</file>

<file path=xl/ctrlProps/ctrlProp575.xml><?xml version="1.0" encoding="utf-8"?>
<formControlPr xmlns="http://schemas.microsoft.com/office/spreadsheetml/2009/9/main" objectType="CheckBox" fmlaLink="$AB$12" lockText="1" noThreeD="1"/>
</file>

<file path=xl/ctrlProps/ctrlProp576.xml><?xml version="1.0" encoding="utf-8"?>
<formControlPr xmlns="http://schemas.microsoft.com/office/spreadsheetml/2009/9/main" objectType="CheckBox" checked="Checked" fmlaLink="$Y$22" lockText="1" noThreeD="1"/>
</file>

<file path=xl/ctrlProps/ctrlProp577.xml><?xml version="1.0" encoding="utf-8"?>
<formControlPr xmlns="http://schemas.microsoft.com/office/spreadsheetml/2009/9/main" objectType="CheckBox" fmlaLink="$Z$22" lockText="1" noThreeD="1"/>
</file>

<file path=xl/ctrlProps/ctrlProp578.xml><?xml version="1.0" encoding="utf-8"?>
<formControlPr xmlns="http://schemas.microsoft.com/office/spreadsheetml/2009/9/main" objectType="CheckBox" fmlaLink="$AA$22" lockText="1" noThreeD="1"/>
</file>

<file path=xl/ctrlProps/ctrlProp579.xml><?xml version="1.0" encoding="utf-8"?>
<formControlPr xmlns="http://schemas.microsoft.com/office/spreadsheetml/2009/9/main" objectType="CheckBox" fmlaLink="$AB$22" lockText="1" noThreeD="1"/>
</file>

<file path=xl/ctrlProps/ctrlProp58.xml><?xml version="1.0" encoding="utf-8"?>
<formControlPr xmlns="http://schemas.microsoft.com/office/spreadsheetml/2009/9/main" objectType="CheckBox" checked="Checked" fmlaLink="$H$35" noThreeD="1"/>
</file>

<file path=xl/ctrlProps/ctrlProp580.xml><?xml version="1.0" encoding="utf-8"?>
<formControlPr xmlns="http://schemas.microsoft.com/office/spreadsheetml/2009/9/main" objectType="CheckBox" checked="Checked" fmlaLink="$Y$30" lockText="1" noThreeD="1"/>
</file>

<file path=xl/ctrlProps/ctrlProp581.xml><?xml version="1.0" encoding="utf-8"?>
<formControlPr xmlns="http://schemas.microsoft.com/office/spreadsheetml/2009/9/main" objectType="CheckBox" fmlaLink="$Z$30" lockText="1" noThreeD="1"/>
</file>

<file path=xl/ctrlProps/ctrlProp582.xml><?xml version="1.0" encoding="utf-8"?>
<formControlPr xmlns="http://schemas.microsoft.com/office/spreadsheetml/2009/9/main" objectType="CheckBox" fmlaLink="$AA$30" lockText="1" noThreeD="1"/>
</file>

<file path=xl/ctrlProps/ctrlProp583.xml><?xml version="1.0" encoding="utf-8"?>
<formControlPr xmlns="http://schemas.microsoft.com/office/spreadsheetml/2009/9/main" objectType="CheckBox" fmlaLink="$AB$30" lockText="1" noThreeD="1"/>
</file>

<file path=xl/ctrlProps/ctrlProp584.xml><?xml version="1.0" encoding="utf-8"?>
<formControlPr xmlns="http://schemas.microsoft.com/office/spreadsheetml/2009/9/main" objectType="CheckBox" checked="Checked" fmlaLink="$Y$31" lockText="1" noThreeD="1"/>
</file>

<file path=xl/ctrlProps/ctrlProp585.xml><?xml version="1.0" encoding="utf-8"?>
<formControlPr xmlns="http://schemas.microsoft.com/office/spreadsheetml/2009/9/main" objectType="CheckBox" fmlaLink="$Z$31" lockText="1" noThreeD="1"/>
</file>

<file path=xl/ctrlProps/ctrlProp586.xml><?xml version="1.0" encoding="utf-8"?>
<formControlPr xmlns="http://schemas.microsoft.com/office/spreadsheetml/2009/9/main" objectType="CheckBox" fmlaLink="$AA$31" lockText="1" noThreeD="1"/>
</file>

<file path=xl/ctrlProps/ctrlProp587.xml><?xml version="1.0" encoding="utf-8"?>
<formControlPr xmlns="http://schemas.microsoft.com/office/spreadsheetml/2009/9/main" objectType="CheckBox" fmlaLink="$AB$31" lockText="1" noThreeD="1"/>
</file>

<file path=xl/ctrlProps/ctrlProp588.xml><?xml version="1.0" encoding="utf-8"?>
<formControlPr xmlns="http://schemas.microsoft.com/office/spreadsheetml/2009/9/main" objectType="CheckBox" checked="Checked" fmlaLink="$Y$33" lockText="1" noThreeD="1"/>
</file>

<file path=xl/ctrlProps/ctrlProp589.xml><?xml version="1.0" encoding="utf-8"?>
<formControlPr xmlns="http://schemas.microsoft.com/office/spreadsheetml/2009/9/main" objectType="CheckBox" fmlaLink="$Z$33" lockText="1" noThreeD="1"/>
</file>

<file path=xl/ctrlProps/ctrlProp59.xml><?xml version="1.0" encoding="utf-8"?>
<formControlPr xmlns="http://schemas.microsoft.com/office/spreadsheetml/2009/9/main" objectType="CheckBox" fmlaLink="$I$35" noThreeD="1"/>
</file>

<file path=xl/ctrlProps/ctrlProp590.xml><?xml version="1.0" encoding="utf-8"?>
<formControlPr xmlns="http://schemas.microsoft.com/office/spreadsheetml/2009/9/main" objectType="CheckBox" fmlaLink="$AA$33" lockText="1" noThreeD="1"/>
</file>

<file path=xl/ctrlProps/ctrlProp591.xml><?xml version="1.0" encoding="utf-8"?>
<formControlPr xmlns="http://schemas.microsoft.com/office/spreadsheetml/2009/9/main" objectType="CheckBox" fmlaLink="$AB$33" lockText="1" noThreeD="1"/>
</file>

<file path=xl/ctrlProps/ctrlProp592.xml><?xml version="1.0" encoding="utf-8"?>
<formControlPr xmlns="http://schemas.microsoft.com/office/spreadsheetml/2009/9/main" objectType="CheckBox" checked="Checked" fmlaLink="$Y$37" lockText="1" noThreeD="1"/>
</file>

<file path=xl/ctrlProps/ctrlProp593.xml><?xml version="1.0" encoding="utf-8"?>
<formControlPr xmlns="http://schemas.microsoft.com/office/spreadsheetml/2009/9/main" objectType="CheckBox" fmlaLink="$Z$37" lockText="1" noThreeD="1"/>
</file>

<file path=xl/ctrlProps/ctrlProp594.xml><?xml version="1.0" encoding="utf-8"?>
<formControlPr xmlns="http://schemas.microsoft.com/office/spreadsheetml/2009/9/main" objectType="CheckBox" fmlaLink="$AA$37" lockText="1" noThreeD="1"/>
</file>

<file path=xl/ctrlProps/ctrlProp595.xml><?xml version="1.0" encoding="utf-8"?>
<formControlPr xmlns="http://schemas.microsoft.com/office/spreadsheetml/2009/9/main" objectType="CheckBox" fmlaLink="$AB$37" lockText="1" noThreeD="1"/>
</file>

<file path=xl/ctrlProps/ctrlProp596.xml><?xml version="1.0" encoding="utf-8"?>
<formControlPr xmlns="http://schemas.microsoft.com/office/spreadsheetml/2009/9/main" objectType="CheckBox" checked="Checked" fmlaLink="$Y$42" lockText="1" noThreeD="1"/>
</file>

<file path=xl/ctrlProps/ctrlProp597.xml><?xml version="1.0" encoding="utf-8"?>
<formControlPr xmlns="http://schemas.microsoft.com/office/spreadsheetml/2009/9/main" objectType="CheckBox" fmlaLink="$Z$42" lockText="1" noThreeD="1"/>
</file>

<file path=xl/ctrlProps/ctrlProp598.xml><?xml version="1.0" encoding="utf-8"?>
<formControlPr xmlns="http://schemas.microsoft.com/office/spreadsheetml/2009/9/main" objectType="CheckBox" fmlaLink="$AA$42" lockText="1" noThreeD="1"/>
</file>

<file path=xl/ctrlProps/ctrlProp599.xml><?xml version="1.0" encoding="utf-8"?>
<formControlPr xmlns="http://schemas.microsoft.com/office/spreadsheetml/2009/9/main" objectType="CheckBox" fmlaLink="$AB$42" lockText="1" noThreeD="1"/>
</file>

<file path=xl/ctrlProps/ctrlProp6.xml><?xml version="1.0" encoding="utf-8"?>
<formControlPr xmlns="http://schemas.microsoft.com/office/spreadsheetml/2009/9/main" objectType="Drop" dropLines="3" dropStyle="combo" dx="15" fmlaLink="M16" fmlaRange="K13:K16" noThreeD="1" sel="4" val="0"/>
</file>

<file path=xl/ctrlProps/ctrlProp60.xml><?xml version="1.0" encoding="utf-8"?>
<formControlPr xmlns="http://schemas.microsoft.com/office/spreadsheetml/2009/9/main" objectType="CheckBox" fmlaLink="$J$35" noThreeD="1"/>
</file>

<file path=xl/ctrlProps/ctrlProp600.xml><?xml version="1.0" encoding="utf-8"?>
<formControlPr xmlns="http://schemas.microsoft.com/office/spreadsheetml/2009/9/main" objectType="CheckBox" checked="Checked" fmlaLink="$Y$47" lockText="1" noThreeD="1"/>
</file>

<file path=xl/ctrlProps/ctrlProp601.xml><?xml version="1.0" encoding="utf-8"?>
<formControlPr xmlns="http://schemas.microsoft.com/office/spreadsheetml/2009/9/main" objectType="CheckBox" fmlaLink="$Z$47" lockText="1" noThreeD="1"/>
</file>

<file path=xl/ctrlProps/ctrlProp602.xml><?xml version="1.0" encoding="utf-8"?>
<formControlPr xmlns="http://schemas.microsoft.com/office/spreadsheetml/2009/9/main" objectType="CheckBox" fmlaLink="$AA$47" lockText="1" noThreeD="1"/>
</file>

<file path=xl/ctrlProps/ctrlProp603.xml><?xml version="1.0" encoding="utf-8"?>
<formControlPr xmlns="http://schemas.microsoft.com/office/spreadsheetml/2009/9/main" objectType="CheckBox" fmlaLink="$AB$47" lockText="1" noThreeD="1"/>
</file>

<file path=xl/ctrlProps/ctrlProp604.xml><?xml version="1.0" encoding="utf-8"?>
<formControlPr xmlns="http://schemas.microsoft.com/office/spreadsheetml/2009/9/main" objectType="CheckBox" checked="Checked" fmlaLink="$Y$50" lockText="1" noThreeD="1"/>
</file>

<file path=xl/ctrlProps/ctrlProp605.xml><?xml version="1.0" encoding="utf-8"?>
<formControlPr xmlns="http://schemas.microsoft.com/office/spreadsheetml/2009/9/main" objectType="CheckBox" fmlaLink="$Z$50" lockText="1" noThreeD="1"/>
</file>

<file path=xl/ctrlProps/ctrlProp606.xml><?xml version="1.0" encoding="utf-8"?>
<formControlPr xmlns="http://schemas.microsoft.com/office/spreadsheetml/2009/9/main" objectType="CheckBox" fmlaLink="$AA$50" lockText="1" noThreeD="1"/>
</file>

<file path=xl/ctrlProps/ctrlProp607.xml><?xml version="1.0" encoding="utf-8"?>
<formControlPr xmlns="http://schemas.microsoft.com/office/spreadsheetml/2009/9/main" objectType="CheckBox" fmlaLink="$AB$50" lockText="1" noThreeD="1"/>
</file>

<file path=xl/ctrlProps/ctrlProp608.xml><?xml version="1.0" encoding="utf-8"?>
<formControlPr xmlns="http://schemas.microsoft.com/office/spreadsheetml/2009/9/main" objectType="CheckBox" checked="Checked" fmlaLink="$Y$46" lockText="1" noThreeD="1"/>
</file>

<file path=xl/ctrlProps/ctrlProp609.xml><?xml version="1.0" encoding="utf-8"?>
<formControlPr xmlns="http://schemas.microsoft.com/office/spreadsheetml/2009/9/main" objectType="CheckBox" fmlaLink="$Z$46" lockText="1" noThreeD="1"/>
</file>

<file path=xl/ctrlProps/ctrlProp61.xml><?xml version="1.0" encoding="utf-8"?>
<formControlPr xmlns="http://schemas.microsoft.com/office/spreadsheetml/2009/9/main" objectType="CheckBox" fmlaLink="$K$33" noThreeD="1"/>
</file>

<file path=xl/ctrlProps/ctrlProp610.xml><?xml version="1.0" encoding="utf-8"?>
<formControlPr xmlns="http://schemas.microsoft.com/office/spreadsheetml/2009/9/main" objectType="CheckBox" fmlaLink="$AA$46" lockText="1" noThreeD="1"/>
</file>

<file path=xl/ctrlProps/ctrlProp611.xml><?xml version="1.0" encoding="utf-8"?>
<formControlPr xmlns="http://schemas.microsoft.com/office/spreadsheetml/2009/9/main" objectType="CheckBox" fmlaLink="$AB$46" lockText="1" noThreeD="1"/>
</file>

<file path=xl/ctrlProps/ctrlProp612.xml><?xml version="1.0" encoding="utf-8"?>
<formControlPr xmlns="http://schemas.microsoft.com/office/spreadsheetml/2009/9/main" objectType="CheckBox" checked="Checked" fmlaLink="$Y$40" lockText="1" noThreeD="1"/>
</file>

<file path=xl/ctrlProps/ctrlProp613.xml><?xml version="1.0" encoding="utf-8"?>
<formControlPr xmlns="http://schemas.microsoft.com/office/spreadsheetml/2009/9/main" objectType="CheckBox" fmlaLink="$Z$40" lockText="1" noThreeD="1"/>
</file>

<file path=xl/ctrlProps/ctrlProp614.xml><?xml version="1.0" encoding="utf-8"?>
<formControlPr xmlns="http://schemas.microsoft.com/office/spreadsheetml/2009/9/main" objectType="CheckBox" fmlaLink="$AA$40" lockText="1" noThreeD="1"/>
</file>

<file path=xl/ctrlProps/ctrlProp615.xml><?xml version="1.0" encoding="utf-8"?>
<formControlPr xmlns="http://schemas.microsoft.com/office/spreadsheetml/2009/9/main" objectType="CheckBox" fmlaLink="$AB$40" lockText="1" noThreeD="1"/>
</file>

<file path=xl/ctrlProps/ctrlProp616.xml><?xml version="1.0" encoding="utf-8"?>
<formControlPr xmlns="http://schemas.microsoft.com/office/spreadsheetml/2009/9/main" objectType="CheckBox" checked="Checked" fmlaLink="$Y$41" lockText="1" noThreeD="1"/>
</file>

<file path=xl/ctrlProps/ctrlProp617.xml><?xml version="1.0" encoding="utf-8"?>
<formControlPr xmlns="http://schemas.microsoft.com/office/spreadsheetml/2009/9/main" objectType="CheckBox" fmlaLink="$Z$41" lockText="1" noThreeD="1"/>
</file>

<file path=xl/ctrlProps/ctrlProp618.xml><?xml version="1.0" encoding="utf-8"?>
<formControlPr xmlns="http://schemas.microsoft.com/office/spreadsheetml/2009/9/main" objectType="CheckBox" fmlaLink="$AA$41" lockText="1" noThreeD="1"/>
</file>

<file path=xl/ctrlProps/ctrlProp619.xml><?xml version="1.0" encoding="utf-8"?>
<formControlPr xmlns="http://schemas.microsoft.com/office/spreadsheetml/2009/9/main" objectType="CheckBox" fmlaLink="$AB$41" lockText="1" noThreeD="1"/>
</file>

<file path=xl/ctrlProps/ctrlProp62.xml><?xml version="1.0" encoding="utf-8"?>
<formControlPr xmlns="http://schemas.microsoft.com/office/spreadsheetml/2009/9/main" objectType="CheckBox" checked="Checked" fmlaLink="$H$37" noThreeD="1"/>
</file>

<file path=xl/ctrlProps/ctrlProp620.xml><?xml version="1.0" encoding="utf-8"?>
<formControlPr xmlns="http://schemas.microsoft.com/office/spreadsheetml/2009/9/main" objectType="CheckBox" checked="Checked" fmlaLink="$Y$43" lockText="1" noThreeD="1"/>
</file>

<file path=xl/ctrlProps/ctrlProp621.xml><?xml version="1.0" encoding="utf-8"?>
<formControlPr xmlns="http://schemas.microsoft.com/office/spreadsheetml/2009/9/main" objectType="CheckBox" fmlaLink="$Z$43" lockText="1" noThreeD="1"/>
</file>

<file path=xl/ctrlProps/ctrlProp622.xml><?xml version="1.0" encoding="utf-8"?>
<formControlPr xmlns="http://schemas.microsoft.com/office/spreadsheetml/2009/9/main" objectType="CheckBox" fmlaLink="$AA$43" lockText="1" noThreeD="1"/>
</file>

<file path=xl/ctrlProps/ctrlProp623.xml><?xml version="1.0" encoding="utf-8"?>
<formControlPr xmlns="http://schemas.microsoft.com/office/spreadsheetml/2009/9/main" objectType="CheckBox" fmlaLink="$AB$43" lockText="1" noThreeD="1"/>
</file>

<file path=xl/ctrlProps/ctrlProp624.xml><?xml version="1.0" encoding="utf-8"?>
<formControlPr xmlns="http://schemas.microsoft.com/office/spreadsheetml/2009/9/main" objectType="CheckBox" checked="Checked" fmlaLink="$Y$49" lockText="1" noThreeD="1"/>
</file>

<file path=xl/ctrlProps/ctrlProp625.xml><?xml version="1.0" encoding="utf-8"?>
<formControlPr xmlns="http://schemas.microsoft.com/office/spreadsheetml/2009/9/main" objectType="CheckBox" fmlaLink="$Z$49" lockText="1" noThreeD="1"/>
</file>

<file path=xl/ctrlProps/ctrlProp626.xml><?xml version="1.0" encoding="utf-8"?>
<formControlPr xmlns="http://schemas.microsoft.com/office/spreadsheetml/2009/9/main" objectType="CheckBox" fmlaLink="$AA$49" lockText="1" noThreeD="1"/>
</file>

<file path=xl/ctrlProps/ctrlProp627.xml><?xml version="1.0" encoding="utf-8"?>
<formControlPr xmlns="http://schemas.microsoft.com/office/spreadsheetml/2009/9/main" objectType="CheckBox" fmlaLink="$AB$49" lockText="1" noThreeD="1"/>
</file>

<file path=xl/ctrlProps/ctrlProp628.xml><?xml version="1.0" encoding="utf-8"?>
<formControlPr xmlns="http://schemas.microsoft.com/office/spreadsheetml/2009/9/main" objectType="CheckBox" checked="Checked" fmlaLink="$Y$44" lockText="1" noThreeD="1"/>
</file>

<file path=xl/ctrlProps/ctrlProp629.xml><?xml version="1.0" encoding="utf-8"?>
<formControlPr xmlns="http://schemas.microsoft.com/office/spreadsheetml/2009/9/main" objectType="CheckBox" fmlaLink="$Z$44" lockText="1" noThreeD="1"/>
</file>

<file path=xl/ctrlProps/ctrlProp63.xml><?xml version="1.0" encoding="utf-8"?>
<formControlPr xmlns="http://schemas.microsoft.com/office/spreadsheetml/2009/9/main" objectType="CheckBox" fmlaLink="$I$37" noThreeD="1"/>
</file>

<file path=xl/ctrlProps/ctrlProp630.xml><?xml version="1.0" encoding="utf-8"?>
<formControlPr xmlns="http://schemas.microsoft.com/office/spreadsheetml/2009/9/main" objectType="CheckBox" fmlaLink="$AA$44" lockText="1" noThreeD="1"/>
</file>

<file path=xl/ctrlProps/ctrlProp631.xml><?xml version="1.0" encoding="utf-8"?>
<formControlPr xmlns="http://schemas.microsoft.com/office/spreadsheetml/2009/9/main" objectType="CheckBox" fmlaLink="$AB$44" lockText="1" noThreeD="1"/>
</file>

<file path=xl/ctrlProps/ctrlProp632.xml><?xml version="1.0" encoding="utf-8"?>
<formControlPr xmlns="http://schemas.microsoft.com/office/spreadsheetml/2009/9/main" objectType="CheckBox" checked="Checked" fmlaLink="$Y$45" lockText="1" noThreeD="1"/>
</file>

<file path=xl/ctrlProps/ctrlProp633.xml><?xml version="1.0" encoding="utf-8"?>
<formControlPr xmlns="http://schemas.microsoft.com/office/spreadsheetml/2009/9/main" objectType="CheckBox" fmlaLink="$Z$45" lockText="1" noThreeD="1"/>
</file>

<file path=xl/ctrlProps/ctrlProp634.xml><?xml version="1.0" encoding="utf-8"?>
<formControlPr xmlns="http://schemas.microsoft.com/office/spreadsheetml/2009/9/main" objectType="CheckBox" fmlaLink="$AA$45" lockText="1" noThreeD="1"/>
</file>

<file path=xl/ctrlProps/ctrlProp635.xml><?xml version="1.0" encoding="utf-8"?>
<formControlPr xmlns="http://schemas.microsoft.com/office/spreadsheetml/2009/9/main" objectType="CheckBox" fmlaLink="$AB$45" lockText="1" noThreeD="1"/>
</file>

<file path=xl/ctrlProps/ctrlProp636.xml><?xml version="1.0" encoding="utf-8"?>
<formControlPr xmlns="http://schemas.microsoft.com/office/spreadsheetml/2009/9/main" objectType="CheckBox" checked="Checked" fmlaLink="$Y$48" lockText="1" noThreeD="1"/>
</file>

<file path=xl/ctrlProps/ctrlProp637.xml><?xml version="1.0" encoding="utf-8"?>
<formControlPr xmlns="http://schemas.microsoft.com/office/spreadsheetml/2009/9/main" objectType="CheckBox" fmlaLink="$Z$48" lockText="1" noThreeD="1"/>
</file>

<file path=xl/ctrlProps/ctrlProp638.xml><?xml version="1.0" encoding="utf-8"?>
<formControlPr xmlns="http://schemas.microsoft.com/office/spreadsheetml/2009/9/main" objectType="CheckBox" fmlaLink="$AA$48" lockText="1" noThreeD="1"/>
</file>

<file path=xl/ctrlProps/ctrlProp639.xml><?xml version="1.0" encoding="utf-8"?>
<formControlPr xmlns="http://schemas.microsoft.com/office/spreadsheetml/2009/9/main" objectType="CheckBox" fmlaLink="$AB$48" lockText="1" noThreeD="1"/>
</file>

<file path=xl/ctrlProps/ctrlProp64.xml><?xml version="1.0" encoding="utf-8"?>
<formControlPr xmlns="http://schemas.microsoft.com/office/spreadsheetml/2009/9/main" objectType="CheckBox" fmlaLink="$J$37" noThreeD="1"/>
</file>

<file path=xl/ctrlProps/ctrlProp640.xml><?xml version="1.0" encoding="utf-8"?>
<formControlPr xmlns="http://schemas.microsoft.com/office/spreadsheetml/2009/9/main" objectType="CheckBox" fmlaLink="$I$8" lockText="1" noThreeD="1"/>
</file>

<file path=xl/ctrlProps/ctrlProp641.xml><?xml version="1.0" encoding="utf-8"?>
<formControlPr xmlns="http://schemas.microsoft.com/office/spreadsheetml/2009/9/main" objectType="CheckBox" checked="Checked" fmlaLink="$H$8" lockText="1" noThreeD="1"/>
</file>

<file path=xl/ctrlProps/ctrlProp642.xml><?xml version="1.0" encoding="utf-8"?>
<formControlPr xmlns="http://schemas.microsoft.com/office/spreadsheetml/2009/9/main" objectType="CheckBox" fmlaLink="$J$8" lockText="1" noThreeD="1"/>
</file>

<file path=xl/ctrlProps/ctrlProp643.xml><?xml version="1.0" encoding="utf-8"?>
<formControlPr xmlns="http://schemas.microsoft.com/office/spreadsheetml/2009/9/main" objectType="CheckBox" fmlaLink="$K$8" lockText="1" noThreeD="1"/>
</file>

<file path=xl/ctrlProps/ctrlProp644.xml><?xml version="1.0" encoding="utf-8"?>
<formControlPr xmlns="http://schemas.microsoft.com/office/spreadsheetml/2009/9/main" objectType="CheckBox" fmlaLink="$Z$8" lockText="1" noThreeD="1"/>
</file>

<file path=xl/ctrlProps/ctrlProp645.xml><?xml version="1.0" encoding="utf-8"?>
<formControlPr xmlns="http://schemas.microsoft.com/office/spreadsheetml/2009/9/main" objectType="CheckBox" checked="Checked" fmlaLink="$Y$8" lockText="1" noThreeD="1"/>
</file>

<file path=xl/ctrlProps/ctrlProp646.xml><?xml version="1.0" encoding="utf-8"?>
<formControlPr xmlns="http://schemas.microsoft.com/office/spreadsheetml/2009/9/main" objectType="CheckBox" fmlaLink="$AA$8" lockText="1" noThreeD="1"/>
</file>

<file path=xl/ctrlProps/ctrlProp647.xml><?xml version="1.0" encoding="utf-8"?>
<formControlPr xmlns="http://schemas.microsoft.com/office/spreadsheetml/2009/9/main" objectType="CheckBox" fmlaLink="$AB$8" lockText="1" noThreeD="1"/>
</file>

<file path=xl/ctrlProps/ctrlProp648.xml><?xml version="1.0" encoding="utf-8"?>
<formControlPr xmlns="http://schemas.microsoft.com/office/spreadsheetml/2009/9/main" objectType="CheckBox" fmlaLink="$I$26" lockText="1" noThreeD="1"/>
</file>

<file path=xl/ctrlProps/ctrlProp649.xml><?xml version="1.0" encoding="utf-8"?>
<formControlPr xmlns="http://schemas.microsoft.com/office/spreadsheetml/2009/9/main" objectType="CheckBox" fmlaLink="$H$26" lockText="1" noThreeD="1"/>
</file>

<file path=xl/ctrlProps/ctrlProp65.xml><?xml version="1.0" encoding="utf-8"?>
<formControlPr xmlns="http://schemas.microsoft.com/office/spreadsheetml/2009/9/main" objectType="CheckBox" fmlaLink="$J$38" noThreeD="1"/>
</file>

<file path=xl/ctrlProps/ctrlProp650.xml><?xml version="1.0" encoding="utf-8"?>
<formControlPr xmlns="http://schemas.microsoft.com/office/spreadsheetml/2009/9/main" objectType="CheckBox" fmlaLink="$J$26" lockText="1" noThreeD="1"/>
</file>

<file path=xl/ctrlProps/ctrlProp651.xml><?xml version="1.0" encoding="utf-8"?>
<formControlPr xmlns="http://schemas.microsoft.com/office/spreadsheetml/2009/9/main" objectType="CheckBox" fmlaLink="$K$26" lockText="1" noThreeD="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GBox" noThreeD="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GBox" noThreeD="1"/>
</file>

<file path=xl/ctrlProps/ctrlProp658.xml><?xml version="1.0" encoding="utf-8"?>
<formControlPr xmlns="http://schemas.microsoft.com/office/spreadsheetml/2009/9/main" objectType="GBox" noThreeD="1"/>
</file>

<file path=xl/ctrlProps/ctrlProp659.xml><?xml version="1.0" encoding="utf-8"?>
<formControlPr xmlns="http://schemas.microsoft.com/office/spreadsheetml/2009/9/main" objectType="GBox" noThreeD="1"/>
</file>

<file path=xl/ctrlProps/ctrlProp66.xml><?xml version="1.0" encoding="utf-8"?>
<formControlPr xmlns="http://schemas.microsoft.com/office/spreadsheetml/2009/9/main" objectType="CheckBox" fmlaLink="$K$35" noThreeD="1"/>
</file>

<file path=xl/ctrlProps/ctrlProp660.xml><?xml version="1.0" encoding="utf-8"?>
<formControlPr xmlns="http://schemas.microsoft.com/office/spreadsheetml/2009/9/main" objectType="GBox" noThreeD="1"/>
</file>

<file path=xl/ctrlProps/ctrlProp661.xml><?xml version="1.0" encoding="utf-8"?>
<formControlPr xmlns="http://schemas.microsoft.com/office/spreadsheetml/2009/9/main" objectType="GBox" noThreeD="1"/>
</file>

<file path=xl/ctrlProps/ctrlProp662.xml><?xml version="1.0" encoding="utf-8"?>
<formControlPr xmlns="http://schemas.microsoft.com/office/spreadsheetml/2009/9/main" objectType="GBox" noThreeD="1"/>
</file>

<file path=xl/ctrlProps/ctrlProp663.xml><?xml version="1.0" encoding="utf-8"?>
<formControlPr xmlns="http://schemas.microsoft.com/office/spreadsheetml/2009/9/main" objectType="GBox" noThreeD="1"/>
</file>

<file path=xl/ctrlProps/ctrlProp664.xml><?xml version="1.0" encoding="utf-8"?>
<formControlPr xmlns="http://schemas.microsoft.com/office/spreadsheetml/2009/9/main" objectType="GBox" noThreeD="1"/>
</file>

<file path=xl/ctrlProps/ctrlProp665.xml><?xml version="1.0" encoding="utf-8"?>
<formControlPr xmlns="http://schemas.microsoft.com/office/spreadsheetml/2009/9/main" objectType="GBox" noThreeD="1"/>
</file>

<file path=xl/ctrlProps/ctrlProp666.xml><?xml version="1.0" encoding="utf-8"?>
<formControlPr xmlns="http://schemas.microsoft.com/office/spreadsheetml/2009/9/main" objectType="GBox" noThreeD="1"/>
</file>

<file path=xl/ctrlProps/ctrlProp667.xml><?xml version="1.0" encoding="utf-8"?>
<formControlPr xmlns="http://schemas.microsoft.com/office/spreadsheetml/2009/9/main" objectType="GBox" noThreeD="1"/>
</file>

<file path=xl/ctrlProps/ctrlProp668.xml><?xml version="1.0" encoding="utf-8"?>
<formControlPr xmlns="http://schemas.microsoft.com/office/spreadsheetml/2009/9/main" objectType="GBox" noThreeD="1"/>
</file>

<file path=xl/ctrlProps/ctrlProp669.xml><?xml version="1.0" encoding="utf-8"?>
<formControlPr xmlns="http://schemas.microsoft.com/office/spreadsheetml/2009/9/main" objectType="GBox" noThreeD="1"/>
</file>

<file path=xl/ctrlProps/ctrlProp67.xml><?xml version="1.0" encoding="utf-8"?>
<formControlPr xmlns="http://schemas.microsoft.com/office/spreadsheetml/2009/9/main" objectType="CheckBox" checked="Checked" fmlaLink="$H$40" noThreeD="1"/>
</file>

<file path=xl/ctrlProps/ctrlProp670.xml><?xml version="1.0" encoding="utf-8"?>
<formControlPr xmlns="http://schemas.microsoft.com/office/spreadsheetml/2009/9/main" objectType="GBox" noThreeD="1"/>
</file>

<file path=xl/ctrlProps/ctrlProp671.xml><?xml version="1.0" encoding="utf-8"?>
<formControlPr xmlns="http://schemas.microsoft.com/office/spreadsheetml/2009/9/main" objectType="GBox" noThreeD="1"/>
</file>

<file path=xl/ctrlProps/ctrlProp672.xml><?xml version="1.0" encoding="utf-8"?>
<formControlPr xmlns="http://schemas.microsoft.com/office/spreadsheetml/2009/9/main" objectType="GBox" noThreeD="1"/>
</file>

<file path=xl/ctrlProps/ctrlProp673.xml><?xml version="1.0" encoding="utf-8"?>
<formControlPr xmlns="http://schemas.microsoft.com/office/spreadsheetml/2009/9/main" objectType="GBox" noThreeD="1"/>
</file>

<file path=xl/ctrlProps/ctrlProp674.xml><?xml version="1.0" encoding="utf-8"?>
<formControlPr xmlns="http://schemas.microsoft.com/office/spreadsheetml/2009/9/main" objectType="GBox" noThreeD="1"/>
</file>

<file path=xl/ctrlProps/ctrlProp675.xml><?xml version="1.0" encoding="utf-8"?>
<formControlPr xmlns="http://schemas.microsoft.com/office/spreadsheetml/2009/9/main" objectType="GBox" noThreeD="1"/>
</file>

<file path=xl/ctrlProps/ctrlProp676.xml><?xml version="1.0" encoding="utf-8"?>
<formControlPr xmlns="http://schemas.microsoft.com/office/spreadsheetml/2009/9/main" objectType="GBox" noThreeD="1"/>
</file>

<file path=xl/ctrlProps/ctrlProp677.xml><?xml version="1.0" encoding="utf-8"?>
<formControlPr xmlns="http://schemas.microsoft.com/office/spreadsheetml/2009/9/main" objectType="GBox" noThreeD="1"/>
</file>

<file path=xl/ctrlProps/ctrlProp678.xml><?xml version="1.0" encoding="utf-8"?>
<formControlPr xmlns="http://schemas.microsoft.com/office/spreadsheetml/2009/9/main" objectType="GBox" noThreeD="1"/>
</file>

<file path=xl/ctrlProps/ctrlProp679.xml><?xml version="1.0" encoding="utf-8"?>
<formControlPr xmlns="http://schemas.microsoft.com/office/spreadsheetml/2009/9/main" objectType="GBox" noThreeD="1"/>
</file>

<file path=xl/ctrlProps/ctrlProp68.xml><?xml version="1.0" encoding="utf-8"?>
<formControlPr xmlns="http://schemas.microsoft.com/office/spreadsheetml/2009/9/main" objectType="CheckBox" fmlaLink="$I$41" noThreeD="1"/>
</file>

<file path=xl/ctrlProps/ctrlProp680.xml><?xml version="1.0" encoding="utf-8"?>
<formControlPr xmlns="http://schemas.microsoft.com/office/spreadsheetml/2009/9/main" objectType="GBox" noThreeD="1"/>
</file>

<file path=xl/ctrlProps/ctrlProp681.xml><?xml version="1.0" encoding="utf-8"?>
<formControlPr xmlns="http://schemas.microsoft.com/office/spreadsheetml/2009/9/main" objectType="GBox" noThreeD="1"/>
</file>

<file path=xl/ctrlProps/ctrlProp682.xml><?xml version="1.0" encoding="utf-8"?>
<formControlPr xmlns="http://schemas.microsoft.com/office/spreadsheetml/2009/9/main" objectType="GBox" noThreeD="1"/>
</file>

<file path=xl/ctrlProps/ctrlProp683.xml><?xml version="1.0" encoding="utf-8"?>
<formControlPr xmlns="http://schemas.microsoft.com/office/spreadsheetml/2009/9/main" objectType="GBox" noThreeD="1"/>
</file>

<file path=xl/ctrlProps/ctrlProp684.xml><?xml version="1.0" encoding="utf-8"?>
<formControlPr xmlns="http://schemas.microsoft.com/office/spreadsheetml/2009/9/main" objectType="GBox" noThreeD="1"/>
</file>

<file path=xl/ctrlProps/ctrlProp685.xml><?xml version="1.0" encoding="utf-8"?>
<formControlPr xmlns="http://schemas.microsoft.com/office/spreadsheetml/2009/9/main" objectType="GBox" noThreeD="1"/>
</file>

<file path=xl/ctrlProps/ctrlProp686.xml><?xml version="1.0" encoding="utf-8"?>
<formControlPr xmlns="http://schemas.microsoft.com/office/spreadsheetml/2009/9/main" objectType="GBox" noThreeD="1"/>
</file>

<file path=xl/ctrlProps/ctrlProp687.xml><?xml version="1.0" encoding="utf-8"?>
<formControlPr xmlns="http://schemas.microsoft.com/office/spreadsheetml/2009/9/main" objectType="GBox" noThreeD="1"/>
</file>

<file path=xl/ctrlProps/ctrlProp688.xml><?xml version="1.0" encoding="utf-8"?>
<formControlPr xmlns="http://schemas.microsoft.com/office/spreadsheetml/2009/9/main" objectType="GBox" noThreeD="1"/>
</file>

<file path=xl/ctrlProps/ctrlProp689.xml><?xml version="1.0" encoding="utf-8"?>
<formControlPr xmlns="http://schemas.microsoft.com/office/spreadsheetml/2009/9/main" objectType="GBox" noThreeD="1"/>
</file>

<file path=xl/ctrlProps/ctrlProp69.xml><?xml version="1.0" encoding="utf-8"?>
<formControlPr xmlns="http://schemas.microsoft.com/office/spreadsheetml/2009/9/main" objectType="CheckBox" fmlaLink="$J$41" noThreeD="1"/>
</file>

<file path=xl/ctrlProps/ctrlProp690.xml><?xml version="1.0" encoding="utf-8"?>
<formControlPr xmlns="http://schemas.microsoft.com/office/spreadsheetml/2009/9/main" objectType="GBox" noThreeD="1"/>
</file>

<file path=xl/ctrlProps/ctrlProp691.xml><?xml version="1.0" encoding="utf-8"?>
<formControlPr xmlns="http://schemas.microsoft.com/office/spreadsheetml/2009/9/main" objectType="GBox" noThreeD="1"/>
</file>

<file path=xl/ctrlProps/ctrlProp692.xml><?xml version="1.0" encoding="utf-8"?>
<formControlPr xmlns="http://schemas.microsoft.com/office/spreadsheetml/2009/9/main" objectType="GBox" noThreeD="1"/>
</file>

<file path=xl/ctrlProps/ctrlProp693.xml><?xml version="1.0" encoding="utf-8"?>
<formControlPr xmlns="http://schemas.microsoft.com/office/spreadsheetml/2009/9/main" objectType="GBox" noThreeD="1"/>
</file>

<file path=xl/ctrlProps/ctrlProp694.xml><?xml version="1.0" encoding="utf-8"?>
<formControlPr xmlns="http://schemas.microsoft.com/office/spreadsheetml/2009/9/main" objectType="GBox" noThreeD="1"/>
</file>

<file path=xl/ctrlProps/ctrlProp695.xml><?xml version="1.0" encoding="utf-8"?>
<formControlPr xmlns="http://schemas.microsoft.com/office/spreadsheetml/2009/9/main" objectType="GBox" noThreeD="1"/>
</file>

<file path=xl/ctrlProps/ctrlProp696.xml><?xml version="1.0" encoding="utf-8"?>
<formControlPr xmlns="http://schemas.microsoft.com/office/spreadsheetml/2009/9/main" objectType="GBox" noThreeD="1"/>
</file>

<file path=xl/ctrlProps/ctrlProp697.xml><?xml version="1.0" encoding="utf-8"?>
<formControlPr xmlns="http://schemas.microsoft.com/office/spreadsheetml/2009/9/main" objectType="GBox" noThreeD="1"/>
</file>

<file path=xl/ctrlProps/ctrlProp698.xml><?xml version="1.0" encoding="utf-8"?>
<formControlPr xmlns="http://schemas.microsoft.com/office/spreadsheetml/2009/9/main" objectType="GBox" noThreeD="1"/>
</file>

<file path=xl/ctrlProps/ctrlProp69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CheckBox" fmlaLink="$K$38" noThreeD="1"/>
</file>

<file path=xl/ctrlProps/ctrlProp700.xml><?xml version="1.0" encoding="utf-8"?>
<formControlPr xmlns="http://schemas.microsoft.com/office/spreadsheetml/2009/9/main" objectType="GBox" noThreeD="1"/>
</file>

<file path=xl/ctrlProps/ctrlProp701.xml><?xml version="1.0" encoding="utf-8"?>
<formControlPr xmlns="http://schemas.microsoft.com/office/spreadsheetml/2009/9/main" objectType="GBox" noThreeD="1"/>
</file>

<file path=xl/ctrlProps/ctrlProp702.xml><?xml version="1.0" encoding="utf-8"?>
<formControlPr xmlns="http://schemas.microsoft.com/office/spreadsheetml/2009/9/main" objectType="GBox" noThreeD="1"/>
</file>

<file path=xl/ctrlProps/ctrlProp703.xml><?xml version="1.0" encoding="utf-8"?>
<formControlPr xmlns="http://schemas.microsoft.com/office/spreadsheetml/2009/9/main" objectType="GBox" noThreeD="1"/>
</file>

<file path=xl/ctrlProps/ctrlProp704.xml><?xml version="1.0" encoding="utf-8"?>
<formControlPr xmlns="http://schemas.microsoft.com/office/spreadsheetml/2009/9/main" objectType="CheckBox" fmlaLink="$Q$5" lockText="1" noThreeD="1"/>
</file>

<file path=xl/ctrlProps/ctrlProp705.xml><?xml version="1.0" encoding="utf-8"?>
<formControlPr xmlns="http://schemas.microsoft.com/office/spreadsheetml/2009/9/main" objectType="CheckBox" checked="Checked" fmlaLink="$H$33" lockText="1" noThreeD="1"/>
</file>

<file path=xl/ctrlProps/ctrlProp706.xml><?xml version="1.0" encoding="utf-8"?>
<formControlPr xmlns="http://schemas.microsoft.com/office/spreadsheetml/2009/9/main" objectType="CheckBox" fmlaLink="$I$33" lockText="1" noThreeD="1"/>
</file>

<file path=xl/ctrlProps/ctrlProp707.xml><?xml version="1.0" encoding="utf-8"?>
<formControlPr xmlns="http://schemas.microsoft.com/office/spreadsheetml/2009/9/main" objectType="CheckBox" fmlaLink="$J$33" lockText="1" noThreeD="1"/>
</file>

<file path=xl/ctrlProps/ctrlProp708.xml><?xml version="1.0" encoding="utf-8"?>
<formControlPr xmlns="http://schemas.microsoft.com/office/spreadsheetml/2009/9/main" objectType="CheckBox" checked="Checked" fmlaLink="$H$31" lockText="1" noThreeD="1"/>
</file>

<file path=xl/ctrlProps/ctrlProp709.xml><?xml version="1.0" encoding="utf-8"?>
<formControlPr xmlns="http://schemas.microsoft.com/office/spreadsheetml/2009/9/main" objectType="CheckBox" fmlaLink="$I$31" lockText="1" noThreeD="1"/>
</file>

<file path=xl/ctrlProps/ctrlProp71.xml><?xml version="1.0" encoding="utf-8"?>
<formControlPr xmlns="http://schemas.microsoft.com/office/spreadsheetml/2009/9/main" objectType="CheckBox" fmlaLink="$K$40" noThreeD="1"/>
</file>

<file path=xl/ctrlProps/ctrlProp710.xml><?xml version="1.0" encoding="utf-8"?>
<formControlPr xmlns="http://schemas.microsoft.com/office/spreadsheetml/2009/9/main" objectType="CheckBox" fmlaLink="$J$31" lockText="1" noThreeD="1"/>
</file>

<file path=xl/ctrlProps/ctrlProp711.xml><?xml version="1.0" encoding="utf-8"?>
<formControlPr xmlns="http://schemas.microsoft.com/office/spreadsheetml/2009/9/main" objectType="CheckBox" fmlaLink="$K$31" lockText="1" noThreeD="1"/>
</file>

<file path=xl/ctrlProps/ctrlProp712.xml><?xml version="1.0" encoding="utf-8"?>
<formControlPr xmlns="http://schemas.microsoft.com/office/spreadsheetml/2009/9/main" objectType="CheckBox" checked="Checked" fmlaLink="$H$35" lockText="1" noThreeD="1"/>
</file>

<file path=xl/ctrlProps/ctrlProp713.xml><?xml version="1.0" encoding="utf-8"?>
<formControlPr xmlns="http://schemas.microsoft.com/office/spreadsheetml/2009/9/main" objectType="CheckBox" fmlaLink="$I$35" lockText="1" noThreeD="1"/>
</file>

<file path=xl/ctrlProps/ctrlProp714.xml><?xml version="1.0" encoding="utf-8"?>
<formControlPr xmlns="http://schemas.microsoft.com/office/spreadsheetml/2009/9/main" objectType="CheckBox" fmlaLink="$J$35" lockText="1" noThreeD="1"/>
</file>

<file path=xl/ctrlProps/ctrlProp715.xml><?xml version="1.0" encoding="utf-8"?>
<formControlPr xmlns="http://schemas.microsoft.com/office/spreadsheetml/2009/9/main" objectType="CheckBox" fmlaLink="$K$33" lockText="1" noThreeD="1"/>
</file>

<file path=xl/ctrlProps/ctrlProp716.xml><?xml version="1.0" encoding="utf-8"?>
<formControlPr xmlns="http://schemas.microsoft.com/office/spreadsheetml/2009/9/main" objectType="CheckBox" checked="Checked" fmlaLink="$H$37" lockText="1" noThreeD="1"/>
</file>

<file path=xl/ctrlProps/ctrlProp717.xml><?xml version="1.0" encoding="utf-8"?>
<formControlPr xmlns="http://schemas.microsoft.com/office/spreadsheetml/2009/9/main" objectType="CheckBox" fmlaLink="$I$37" lockText="1" noThreeD="1"/>
</file>

<file path=xl/ctrlProps/ctrlProp718.xml><?xml version="1.0" encoding="utf-8"?>
<formControlPr xmlns="http://schemas.microsoft.com/office/spreadsheetml/2009/9/main" objectType="CheckBox" fmlaLink="$J$37" lockText="1" noThreeD="1"/>
</file>

<file path=xl/ctrlProps/ctrlProp719.xml><?xml version="1.0" encoding="utf-8"?>
<formControlPr xmlns="http://schemas.microsoft.com/office/spreadsheetml/2009/9/main" objectType="CheckBox" fmlaLink="$J$38" lockText="1" noThreeD="1"/>
</file>

<file path=xl/ctrlProps/ctrlProp72.xml><?xml version="1.0" encoding="utf-8"?>
<formControlPr xmlns="http://schemas.microsoft.com/office/spreadsheetml/2009/9/main" objectType="GBox" noThreeD="1"/>
</file>

<file path=xl/ctrlProps/ctrlProp720.xml><?xml version="1.0" encoding="utf-8"?>
<formControlPr xmlns="http://schemas.microsoft.com/office/spreadsheetml/2009/9/main" objectType="CheckBox" fmlaLink="$K$35" lockText="1" noThreeD="1"/>
</file>

<file path=xl/ctrlProps/ctrlProp721.xml><?xml version="1.0" encoding="utf-8"?>
<formControlPr xmlns="http://schemas.microsoft.com/office/spreadsheetml/2009/9/main" objectType="CheckBox" checked="Checked" fmlaLink="$H$40" lockText="1" noThreeD="1"/>
</file>

<file path=xl/ctrlProps/ctrlProp722.xml><?xml version="1.0" encoding="utf-8"?>
<formControlPr xmlns="http://schemas.microsoft.com/office/spreadsheetml/2009/9/main" objectType="CheckBox" fmlaLink="$I$41" lockText="1" noThreeD="1"/>
</file>

<file path=xl/ctrlProps/ctrlProp723.xml><?xml version="1.0" encoding="utf-8"?>
<formControlPr xmlns="http://schemas.microsoft.com/office/spreadsheetml/2009/9/main" objectType="CheckBox" fmlaLink="$J$41" lockText="1" noThreeD="1"/>
</file>

<file path=xl/ctrlProps/ctrlProp724.xml><?xml version="1.0" encoding="utf-8"?>
<formControlPr xmlns="http://schemas.microsoft.com/office/spreadsheetml/2009/9/main" objectType="CheckBox" fmlaLink="$K$38" lockText="1" noThreeD="1"/>
</file>

<file path=xl/ctrlProps/ctrlProp725.xml><?xml version="1.0" encoding="utf-8"?>
<formControlPr xmlns="http://schemas.microsoft.com/office/spreadsheetml/2009/9/main" objectType="CheckBox" fmlaLink="$K$40" lockText="1" noThreeD="1"/>
</file>

<file path=xl/ctrlProps/ctrlProp726.xml><?xml version="1.0" encoding="utf-8"?>
<formControlPr xmlns="http://schemas.microsoft.com/office/spreadsheetml/2009/9/main" objectType="CheckBox" checked="Checked" fmlaLink="$H$48" lockText="1" noThreeD="1"/>
</file>

<file path=xl/ctrlProps/ctrlProp727.xml><?xml version="1.0" encoding="utf-8"?>
<formControlPr xmlns="http://schemas.microsoft.com/office/spreadsheetml/2009/9/main" objectType="CheckBox" fmlaLink="$I$48" lockText="1" noThreeD="1"/>
</file>

<file path=xl/ctrlProps/ctrlProp728.xml><?xml version="1.0" encoding="utf-8"?>
<formControlPr xmlns="http://schemas.microsoft.com/office/spreadsheetml/2009/9/main" objectType="CheckBox" fmlaLink="$J$48" lockText="1" noThreeD="1"/>
</file>

<file path=xl/ctrlProps/ctrlProp729.xml><?xml version="1.0" encoding="utf-8"?>
<formControlPr xmlns="http://schemas.microsoft.com/office/spreadsheetml/2009/9/main" objectType="CheckBox" fmlaLink="$K$48" lockText="1" noThreeD="1"/>
</file>

<file path=xl/ctrlProps/ctrlProp73.xml><?xml version="1.0" encoding="utf-8"?>
<formControlPr xmlns="http://schemas.microsoft.com/office/spreadsheetml/2009/9/main" objectType="GBox" noThreeD="1"/>
</file>

<file path=xl/ctrlProps/ctrlProp730.xml><?xml version="1.0" encoding="utf-8"?>
<formControlPr xmlns="http://schemas.microsoft.com/office/spreadsheetml/2009/9/main" objectType="CheckBox" checked="Checked" fmlaLink="$H$49" lockText="1" noThreeD="1"/>
</file>

<file path=xl/ctrlProps/ctrlProp731.xml><?xml version="1.0" encoding="utf-8"?>
<formControlPr xmlns="http://schemas.microsoft.com/office/spreadsheetml/2009/9/main" objectType="CheckBox" fmlaLink="$I$49" lockText="1" noThreeD="1"/>
</file>

<file path=xl/ctrlProps/ctrlProp732.xml><?xml version="1.0" encoding="utf-8"?>
<formControlPr xmlns="http://schemas.microsoft.com/office/spreadsheetml/2009/9/main" objectType="CheckBox" fmlaLink="$J$49" lockText="1" noThreeD="1"/>
</file>

<file path=xl/ctrlProps/ctrlProp733.xml><?xml version="1.0" encoding="utf-8"?>
<formControlPr xmlns="http://schemas.microsoft.com/office/spreadsheetml/2009/9/main" objectType="CheckBox" fmlaLink="$K$49" lockText="1" noThreeD="1"/>
</file>

<file path=xl/ctrlProps/ctrlProp734.xml><?xml version="1.0" encoding="utf-8"?>
<formControlPr xmlns="http://schemas.microsoft.com/office/spreadsheetml/2009/9/main" objectType="CheckBox" checked="Checked" fmlaLink="$H$50" lockText="1" noThreeD="1"/>
</file>

<file path=xl/ctrlProps/ctrlProp735.xml><?xml version="1.0" encoding="utf-8"?>
<formControlPr xmlns="http://schemas.microsoft.com/office/spreadsheetml/2009/9/main" objectType="CheckBox" fmlaLink="$I$50" lockText="1" noThreeD="1"/>
</file>

<file path=xl/ctrlProps/ctrlProp736.xml><?xml version="1.0" encoding="utf-8"?>
<formControlPr xmlns="http://schemas.microsoft.com/office/spreadsheetml/2009/9/main" objectType="CheckBox" fmlaLink="$J$50" lockText="1" noThreeD="1"/>
</file>

<file path=xl/ctrlProps/ctrlProp737.xml><?xml version="1.0" encoding="utf-8"?>
<formControlPr xmlns="http://schemas.microsoft.com/office/spreadsheetml/2009/9/main" objectType="CheckBox" fmlaLink="$K$50" lockText="1" noThreeD="1"/>
</file>

<file path=xl/ctrlProps/ctrlProp738.xml><?xml version="1.0" encoding="utf-8"?>
<formControlPr xmlns="http://schemas.microsoft.com/office/spreadsheetml/2009/9/main" objectType="CheckBox" checked="Checked" fmlaLink="$H$51" lockText="1" noThreeD="1"/>
</file>

<file path=xl/ctrlProps/ctrlProp739.xml><?xml version="1.0" encoding="utf-8"?>
<formControlPr xmlns="http://schemas.microsoft.com/office/spreadsheetml/2009/9/main" objectType="CheckBox" fmlaLink="$I$51" lockText="1" noThreeD="1"/>
</file>

<file path=xl/ctrlProps/ctrlProp74.xml><?xml version="1.0" encoding="utf-8"?>
<formControlPr xmlns="http://schemas.microsoft.com/office/spreadsheetml/2009/9/main" objectType="CheckBox" checked="Checked" fmlaLink="$H$48" noThreeD="1"/>
</file>

<file path=xl/ctrlProps/ctrlProp740.xml><?xml version="1.0" encoding="utf-8"?>
<formControlPr xmlns="http://schemas.microsoft.com/office/spreadsheetml/2009/9/main" objectType="CheckBox" fmlaLink="$J$51" lockText="1" noThreeD="1"/>
</file>

<file path=xl/ctrlProps/ctrlProp741.xml><?xml version="1.0" encoding="utf-8"?>
<formControlPr xmlns="http://schemas.microsoft.com/office/spreadsheetml/2009/9/main" objectType="CheckBox" fmlaLink="$K$51" lockText="1" noThreeD="1"/>
</file>

<file path=xl/ctrlProps/ctrlProp742.xml><?xml version="1.0" encoding="utf-8"?>
<formControlPr xmlns="http://schemas.microsoft.com/office/spreadsheetml/2009/9/main" objectType="CheckBox" checked="Checked" fmlaLink="$H$54" lockText="1" noThreeD="1"/>
</file>

<file path=xl/ctrlProps/ctrlProp743.xml><?xml version="1.0" encoding="utf-8"?>
<formControlPr xmlns="http://schemas.microsoft.com/office/spreadsheetml/2009/9/main" objectType="CheckBox" fmlaLink="$I$54" lockText="1" noThreeD="1"/>
</file>

<file path=xl/ctrlProps/ctrlProp744.xml><?xml version="1.0" encoding="utf-8"?>
<formControlPr xmlns="http://schemas.microsoft.com/office/spreadsheetml/2009/9/main" objectType="CheckBox" fmlaLink="$J$54" lockText="1" noThreeD="1"/>
</file>

<file path=xl/ctrlProps/ctrlProp745.xml><?xml version="1.0" encoding="utf-8"?>
<formControlPr xmlns="http://schemas.microsoft.com/office/spreadsheetml/2009/9/main" objectType="CheckBox" fmlaLink="$K$54" lockText="1" noThreeD="1"/>
</file>

<file path=xl/ctrlProps/ctrlProp746.xml><?xml version="1.0" encoding="utf-8"?>
<formControlPr xmlns="http://schemas.microsoft.com/office/spreadsheetml/2009/9/main" objectType="CheckBox" checked="Checked" fmlaLink="$H$52" lockText="1" noThreeD="1"/>
</file>

<file path=xl/ctrlProps/ctrlProp747.xml><?xml version="1.0" encoding="utf-8"?>
<formControlPr xmlns="http://schemas.microsoft.com/office/spreadsheetml/2009/9/main" objectType="CheckBox" fmlaLink="$I$52" lockText="1" noThreeD="1"/>
</file>

<file path=xl/ctrlProps/ctrlProp748.xml><?xml version="1.0" encoding="utf-8"?>
<formControlPr xmlns="http://schemas.microsoft.com/office/spreadsheetml/2009/9/main" objectType="CheckBox" fmlaLink="$J$52" lockText="1" noThreeD="1"/>
</file>

<file path=xl/ctrlProps/ctrlProp749.xml><?xml version="1.0" encoding="utf-8"?>
<formControlPr xmlns="http://schemas.microsoft.com/office/spreadsheetml/2009/9/main" objectType="CheckBox" fmlaLink="$K$52" lockText="1" noThreeD="1"/>
</file>

<file path=xl/ctrlProps/ctrlProp75.xml><?xml version="1.0" encoding="utf-8"?>
<formControlPr xmlns="http://schemas.microsoft.com/office/spreadsheetml/2009/9/main" objectType="CheckBox" fmlaLink="$I$48" noThreeD="1"/>
</file>

<file path=xl/ctrlProps/ctrlProp750.xml><?xml version="1.0" encoding="utf-8"?>
<formControlPr xmlns="http://schemas.microsoft.com/office/spreadsheetml/2009/9/main" objectType="CheckBox" checked="Checked" fmlaLink="$H$55" lockText="1" noThreeD="1"/>
</file>

<file path=xl/ctrlProps/ctrlProp751.xml><?xml version="1.0" encoding="utf-8"?>
<formControlPr xmlns="http://schemas.microsoft.com/office/spreadsheetml/2009/9/main" objectType="CheckBox" fmlaLink="$I$55" lockText="1" noThreeD="1"/>
</file>

<file path=xl/ctrlProps/ctrlProp752.xml><?xml version="1.0" encoding="utf-8"?>
<formControlPr xmlns="http://schemas.microsoft.com/office/spreadsheetml/2009/9/main" objectType="CheckBox" fmlaLink="$J$55" lockText="1" noThreeD="1"/>
</file>

<file path=xl/ctrlProps/ctrlProp753.xml><?xml version="1.0" encoding="utf-8"?>
<formControlPr xmlns="http://schemas.microsoft.com/office/spreadsheetml/2009/9/main" objectType="CheckBox" fmlaLink="$K$55" lockText="1" noThreeD="1"/>
</file>

<file path=xl/ctrlProps/ctrlProp754.xml><?xml version="1.0" encoding="utf-8"?>
<formControlPr xmlns="http://schemas.microsoft.com/office/spreadsheetml/2009/9/main" objectType="CheckBox" checked="Checked" fmlaLink="$H$47" lockText="1" noThreeD="1"/>
</file>

<file path=xl/ctrlProps/ctrlProp755.xml><?xml version="1.0" encoding="utf-8"?>
<formControlPr xmlns="http://schemas.microsoft.com/office/spreadsheetml/2009/9/main" objectType="CheckBox" fmlaLink="$I$47" lockText="1" noThreeD="1"/>
</file>

<file path=xl/ctrlProps/ctrlProp756.xml><?xml version="1.0" encoding="utf-8"?>
<formControlPr xmlns="http://schemas.microsoft.com/office/spreadsheetml/2009/9/main" objectType="CheckBox" fmlaLink="$J$47" lockText="1" noThreeD="1"/>
</file>

<file path=xl/ctrlProps/ctrlProp757.xml><?xml version="1.0" encoding="utf-8"?>
<formControlPr xmlns="http://schemas.microsoft.com/office/spreadsheetml/2009/9/main" objectType="CheckBox" fmlaLink="$K$47" lockText="1" noThreeD="1"/>
</file>

<file path=xl/ctrlProps/ctrlProp758.xml><?xml version="1.0" encoding="utf-8"?>
<formControlPr xmlns="http://schemas.microsoft.com/office/spreadsheetml/2009/9/main" objectType="CheckBox" checked="Checked" fmlaLink="$H$34" lockText="1" noThreeD="1"/>
</file>

<file path=xl/ctrlProps/ctrlProp759.xml><?xml version="1.0" encoding="utf-8"?>
<formControlPr xmlns="http://schemas.microsoft.com/office/spreadsheetml/2009/9/main" objectType="CheckBox" fmlaLink="$I$34" lockText="1" noThreeD="1"/>
</file>

<file path=xl/ctrlProps/ctrlProp76.xml><?xml version="1.0" encoding="utf-8"?>
<formControlPr xmlns="http://schemas.microsoft.com/office/spreadsheetml/2009/9/main" objectType="CheckBox" fmlaLink="$J$48" noThreeD="1"/>
</file>

<file path=xl/ctrlProps/ctrlProp760.xml><?xml version="1.0" encoding="utf-8"?>
<formControlPr xmlns="http://schemas.microsoft.com/office/spreadsheetml/2009/9/main" objectType="CheckBox" fmlaLink="$J$34" lockText="1" noThreeD="1"/>
</file>

<file path=xl/ctrlProps/ctrlProp761.xml><?xml version="1.0" encoding="utf-8"?>
<formControlPr xmlns="http://schemas.microsoft.com/office/spreadsheetml/2009/9/main" objectType="CheckBox" fmlaLink="$K$34" lockText="1" noThreeD="1"/>
</file>

<file path=xl/ctrlProps/ctrlProp762.xml><?xml version="1.0" encoding="utf-8"?>
<formControlPr xmlns="http://schemas.microsoft.com/office/spreadsheetml/2009/9/main" objectType="CheckBox" checked="Checked" fmlaLink="$H$32" lockText="1" noThreeD="1"/>
</file>

<file path=xl/ctrlProps/ctrlProp763.xml><?xml version="1.0" encoding="utf-8"?>
<formControlPr xmlns="http://schemas.microsoft.com/office/spreadsheetml/2009/9/main" objectType="CheckBox" fmlaLink="$I$32" lockText="1" noThreeD="1"/>
</file>

<file path=xl/ctrlProps/ctrlProp764.xml><?xml version="1.0" encoding="utf-8"?>
<formControlPr xmlns="http://schemas.microsoft.com/office/spreadsheetml/2009/9/main" objectType="CheckBox" fmlaLink="$J$32" lockText="1" noThreeD="1"/>
</file>

<file path=xl/ctrlProps/ctrlProp765.xml><?xml version="1.0" encoding="utf-8"?>
<formControlPr xmlns="http://schemas.microsoft.com/office/spreadsheetml/2009/9/main" objectType="CheckBox" fmlaLink="$K$32" lockText="1" noThreeD="1"/>
</file>

<file path=xl/ctrlProps/ctrlProp766.xml><?xml version="1.0" encoding="utf-8"?>
<formControlPr xmlns="http://schemas.microsoft.com/office/spreadsheetml/2009/9/main" objectType="CheckBox" checked="Checked" fmlaLink="$H$38" lockText="1" noThreeD="1"/>
</file>

<file path=xl/ctrlProps/ctrlProp767.xml><?xml version="1.0" encoding="utf-8"?>
<formControlPr xmlns="http://schemas.microsoft.com/office/spreadsheetml/2009/9/main" objectType="CheckBox" fmlaLink="$I$38" lockText="1" noThreeD="1"/>
</file>

<file path=xl/ctrlProps/ctrlProp768.xml><?xml version="1.0" encoding="utf-8"?>
<formControlPr xmlns="http://schemas.microsoft.com/office/spreadsheetml/2009/9/main" objectType="CheckBox" checked="Checked" fmlaLink="$H$53" lockText="1" noThreeD="1"/>
</file>

<file path=xl/ctrlProps/ctrlProp769.xml><?xml version="1.0" encoding="utf-8"?>
<formControlPr xmlns="http://schemas.microsoft.com/office/spreadsheetml/2009/9/main" objectType="CheckBox" fmlaLink="$I$53" lockText="1" noThreeD="1"/>
</file>

<file path=xl/ctrlProps/ctrlProp77.xml><?xml version="1.0" encoding="utf-8"?>
<formControlPr xmlns="http://schemas.microsoft.com/office/spreadsheetml/2009/9/main" objectType="CheckBox" fmlaLink="$K$48" noThreeD="1"/>
</file>

<file path=xl/ctrlProps/ctrlProp770.xml><?xml version="1.0" encoding="utf-8"?>
<formControlPr xmlns="http://schemas.microsoft.com/office/spreadsheetml/2009/9/main" objectType="CheckBox" fmlaLink="$J$53" lockText="1" noThreeD="1"/>
</file>

<file path=xl/ctrlProps/ctrlProp771.xml><?xml version="1.0" encoding="utf-8"?>
<formControlPr xmlns="http://schemas.microsoft.com/office/spreadsheetml/2009/9/main" objectType="CheckBox" fmlaLink="$K$53" lockText="1" noThreeD="1"/>
</file>

<file path=xl/ctrlProps/ctrlProp772.xml><?xml version="1.0" encoding="utf-8"?>
<formControlPr xmlns="http://schemas.microsoft.com/office/spreadsheetml/2009/9/main" objectType="CheckBox" checked="Checked" fmlaLink="$H$36" lockText="1" noThreeD="1"/>
</file>

<file path=xl/ctrlProps/ctrlProp773.xml><?xml version="1.0" encoding="utf-8"?>
<formControlPr xmlns="http://schemas.microsoft.com/office/spreadsheetml/2009/9/main" objectType="CheckBox" fmlaLink="$I$36" lockText="1" noThreeD="1"/>
</file>

<file path=xl/ctrlProps/ctrlProp774.xml><?xml version="1.0" encoding="utf-8"?>
<formControlPr xmlns="http://schemas.microsoft.com/office/spreadsheetml/2009/9/main" objectType="CheckBox" fmlaLink="$J$36" lockText="1" noThreeD="1"/>
</file>

<file path=xl/ctrlProps/ctrlProp775.xml><?xml version="1.0" encoding="utf-8"?>
<formControlPr xmlns="http://schemas.microsoft.com/office/spreadsheetml/2009/9/main" objectType="CheckBox" fmlaLink="$K$36" lockText="1" noThreeD="1"/>
</file>

<file path=xl/ctrlProps/ctrlProp776.xml><?xml version="1.0" encoding="utf-8"?>
<formControlPr xmlns="http://schemas.microsoft.com/office/spreadsheetml/2009/9/main" objectType="CheckBox" fmlaLink="$K$37" lockText="1" noThreeD="1"/>
</file>

<file path=xl/ctrlProps/ctrlProp777.xml><?xml version="1.0" encoding="utf-8"?>
<formControlPr xmlns="http://schemas.microsoft.com/office/spreadsheetml/2009/9/main" objectType="CheckBox" fmlaLink="$J$40" lockText="1" noThreeD="1"/>
</file>

<file path=xl/ctrlProps/ctrlProp778.xml><?xml version="1.0" encoding="utf-8"?>
<formControlPr xmlns="http://schemas.microsoft.com/office/spreadsheetml/2009/9/main" objectType="CheckBox" fmlaLink="$I$40" lockText="1" noThreeD="1"/>
</file>

<file path=xl/ctrlProps/ctrlProp779.xml><?xml version="1.0" encoding="utf-8"?>
<formControlPr xmlns="http://schemas.microsoft.com/office/spreadsheetml/2009/9/main" objectType="CheckBox" fmlaLink="$K$41" lockText="1" noThreeD="1"/>
</file>

<file path=xl/ctrlProps/ctrlProp78.xml><?xml version="1.0" encoding="utf-8"?>
<formControlPr xmlns="http://schemas.microsoft.com/office/spreadsheetml/2009/9/main" objectType="CheckBox" checked="Checked" fmlaLink="$H$49" noThreeD="1"/>
</file>

<file path=xl/ctrlProps/ctrlProp780.xml><?xml version="1.0" encoding="utf-8"?>
<formControlPr xmlns="http://schemas.microsoft.com/office/spreadsheetml/2009/9/main" objectType="CheckBox" checked="Checked" fmlaLink="$H$41" lockText="1" noThreeD="1"/>
</file>

<file path=xl/ctrlProps/ctrlProp781.xml><?xml version="1.0" encoding="utf-8"?>
<formControlPr xmlns="http://schemas.microsoft.com/office/spreadsheetml/2009/9/main" objectType="CheckBox" checked="Checked" fmlaLink="$H$56" lockText="1" noThreeD="1"/>
</file>

<file path=xl/ctrlProps/ctrlProp782.xml><?xml version="1.0" encoding="utf-8"?>
<formControlPr xmlns="http://schemas.microsoft.com/office/spreadsheetml/2009/9/main" objectType="CheckBox" fmlaLink="$I$56" lockText="1" noThreeD="1"/>
</file>

<file path=xl/ctrlProps/ctrlProp783.xml><?xml version="1.0" encoding="utf-8"?>
<formControlPr xmlns="http://schemas.microsoft.com/office/spreadsheetml/2009/9/main" objectType="CheckBox" fmlaLink="$J$56" lockText="1" noThreeD="1"/>
</file>

<file path=xl/ctrlProps/ctrlProp784.xml><?xml version="1.0" encoding="utf-8"?>
<formControlPr xmlns="http://schemas.microsoft.com/office/spreadsheetml/2009/9/main" objectType="CheckBox" fmlaLink="$K$56" lockText="1" noThreeD="1"/>
</file>

<file path=xl/ctrlProps/ctrlProp785.xml><?xml version="1.0" encoding="utf-8"?>
<formControlPr xmlns="http://schemas.microsoft.com/office/spreadsheetml/2009/9/main" objectType="CheckBox" checked="Checked" fmlaLink="$H$57" lockText="1" noThreeD="1"/>
</file>

<file path=xl/ctrlProps/ctrlProp786.xml><?xml version="1.0" encoding="utf-8"?>
<formControlPr xmlns="http://schemas.microsoft.com/office/spreadsheetml/2009/9/main" objectType="CheckBox" fmlaLink="$I$57" lockText="1" noThreeD="1"/>
</file>

<file path=xl/ctrlProps/ctrlProp787.xml><?xml version="1.0" encoding="utf-8"?>
<formControlPr xmlns="http://schemas.microsoft.com/office/spreadsheetml/2009/9/main" objectType="CheckBox" fmlaLink="$J$57" lockText="1" noThreeD="1"/>
</file>

<file path=xl/ctrlProps/ctrlProp788.xml><?xml version="1.0" encoding="utf-8"?>
<formControlPr xmlns="http://schemas.microsoft.com/office/spreadsheetml/2009/9/main" objectType="CheckBox" fmlaLink="$K$57" lockText="1" noThreeD="1"/>
</file>

<file path=xl/ctrlProps/ctrlProp789.xml><?xml version="1.0" encoding="utf-8"?>
<formControlPr xmlns="http://schemas.microsoft.com/office/spreadsheetml/2009/9/main" objectType="CheckBox" fmlaLink="$I$46" lockText="1" noThreeD="1"/>
</file>

<file path=xl/ctrlProps/ctrlProp79.xml><?xml version="1.0" encoding="utf-8"?>
<formControlPr xmlns="http://schemas.microsoft.com/office/spreadsheetml/2009/9/main" objectType="CheckBox" fmlaLink="$I$49" noThreeD="1"/>
</file>

<file path=xl/ctrlProps/ctrlProp790.xml><?xml version="1.0" encoding="utf-8"?>
<formControlPr xmlns="http://schemas.microsoft.com/office/spreadsheetml/2009/9/main" objectType="CheckBox" checked="Checked" fmlaLink="$H$46" lockText="1" noThreeD="1"/>
</file>

<file path=xl/ctrlProps/ctrlProp791.xml><?xml version="1.0" encoding="utf-8"?>
<formControlPr xmlns="http://schemas.microsoft.com/office/spreadsheetml/2009/9/main" objectType="CheckBox" fmlaLink="$J$46" lockText="1" noThreeD="1"/>
</file>

<file path=xl/ctrlProps/ctrlProp792.xml><?xml version="1.0" encoding="utf-8"?>
<formControlPr xmlns="http://schemas.microsoft.com/office/spreadsheetml/2009/9/main" objectType="CheckBox" fmlaLink="$K$46" lockText="1" noThreeD="1"/>
</file>

<file path=xl/ctrlProps/ctrlProp793.xml><?xml version="1.0" encoding="utf-8"?>
<formControlPr xmlns="http://schemas.microsoft.com/office/spreadsheetml/2009/9/main" objectType="CheckBox" fmlaLink="$J$39" lockText="1" noThreeD="1"/>
</file>

<file path=xl/ctrlProps/ctrlProp794.xml><?xml version="1.0" encoding="utf-8"?>
<formControlPr xmlns="http://schemas.microsoft.com/office/spreadsheetml/2009/9/main" objectType="CheckBox" fmlaLink="$K$39" lockText="1" noThreeD="1"/>
</file>

<file path=xl/ctrlProps/ctrlProp795.xml><?xml version="1.0" encoding="utf-8"?>
<formControlPr xmlns="http://schemas.microsoft.com/office/spreadsheetml/2009/9/main" objectType="CheckBox" checked="Checked" fmlaLink="$H$39" lockText="1" noThreeD="1"/>
</file>

<file path=xl/ctrlProps/ctrlProp796.xml><?xml version="1.0" encoding="utf-8"?>
<formControlPr xmlns="http://schemas.microsoft.com/office/spreadsheetml/2009/9/main" objectType="CheckBox" fmlaLink="$I$39" lockText="1" noThreeD="1"/>
</file>

<file path=xl/ctrlProps/ctrlProp797.xml><?xml version="1.0" encoding="utf-8"?>
<formControlPr xmlns="http://schemas.microsoft.com/office/spreadsheetml/2009/9/main" objectType="CheckBox" fmlaLink="$C$20" lockText="1" noThreeD="1"/>
</file>

<file path=xl/ctrlProps/ctrlProp798.xml><?xml version="1.0" encoding="utf-8"?>
<formControlPr xmlns="http://schemas.microsoft.com/office/spreadsheetml/2009/9/main" objectType="GBox" noThreeD="1"/>
</file>

<file path=xl/ctrlProps/ctrlProp79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CheckBox" fmlaLink="$J$49" noThreeD="1"/>
</file>

<file path=xl/ctrlProps/ctrlProp800.xml><?xml version="1.0" encoding="utf-8"?>
<formControlPr xmlns="http://schemas.microsoft.com/office/spreadsheetml/2009/9/main" objectType="GBox" noThreeD="1"/>
</file>

<file path=xl/ctrlProps/ctrlProp801.xml><?xml version="1.0" encoding="utf-8"?>
<formControlPr xmlns="http://schemas.microsoft.com/office/spreadsheetml/2009/9/main" objectType="GBox" noThreeD="1"/>
</file>

<file path=xl/ctrlProps/ctrlProp802.xml><?xml version="1.0" encoding="utf-8"?>
<formControlPr xmlns="http://schemas.microsoft.com/office/spreadsheetml/2009/9/main" objectType="GBox" noThreeD="1"/>
</file>

<file path=xl/ctrlProps/ctrlProp803.xml><?xml version="1.0" encoding="utf-8"?>
<formControlPr xmlns="http://schemas.microsoft.com/office/spreadsheetml/2009/9/main" objectType="GBox" noThreeD="1"/>
</file>

<file path=xl/ctrlProps/ctrlProp804.xml><?xml version="1.0" encoding="utf-8"?>
<formControlPr xmlns="http://schemas.microsoft.com/office/spreadsheetml/2009/9/main" objectType="GBox" noThreeD="1"/>
</file>

<file path=xl/ctrlProps/ctrlProp805.xml><?xml version="1.0" encoding="utf-8"?>
<formControlPr xmlns="http://schemas.microsoft.com/office/spreadsheetml/2009/9/main" objectType="GBox" noThreeD="1"/>
</file>

<file path=xl/ctrlProps/ctrlProp806.xml><?xml version="1.0" encoding="utf-8"?>
<formControlPr xmlns="http://schemas.microsoft.com/office/spreadsheetml/2009/9/main" objectType="GBox" noThreeD="1"/>
</file>

<file path=xl/ctrlProps/ctrlProp807.xml><?xml version="1.0" encoding="utf-8"?>
<formControlPr xmlns="http://schemas.microsoft.com/office/spreadsheetml/2009/9/main" objectType="GBox" noThreeD="1"/>
</file>

<file path=xl/ctrlProps/ctrlProp808.xml><?xml version="1.0" encoding="utf-8"?>
<formControlPr xmlns="http://schemas.microsoft.com/office/spreadsheetml/2009/9/main" objectType="GBox" noThreeD="1"/>
</file>

<file path=xl/ctrlProps/ctrlProp809.xml><?xml version="1.0" encoding="utf-8"?>
<formControlPr xmlns="http://schemas.microsoft.com/office/spreadsheetml/2009/9/main" objectType="CheckBox" checked="Checked" fmlaLink="$H$9" lockText="1" noThreeD="1"/>
</file>

<file path=xl/ctrlProps/ctrlProp81.xml><?xml version="1.0" encoding="utf-8"?>
<formControlPr xmlns="http://schemas.microsoft.com/office/spreadsheetml/2009/9/main" objectType="CheckBox" fmlaLink="$K$49" noThreeD="1"/>
</file>

<file path=xl/ctrlProps/ctrlProp810.xml><?xml version="1.0" encoding="utf-8"?>
<formControlPr xmlns="http://schemas.microsoft.com/office/spreadsheetml/2009/9/main" objectType="CheckBox" fmlaLink="$I$9" lockText="1" noThreeD="1"/>
</file>

<file path=xl/ctrlProps/ctrlProp811.xml><?xml version="1.0" encoding="utf-8"?>
<formControlPr xmlns="http://schemas.microsoft.com/office/spreadsheetml/2009/9/main" objectType="CheckBox" fmlaLink="$J$9" lockText="1" noThreeD="1"/>
</file>

<file path=xl/ctrlProps/ctrlProp812.xml><?xml version="1.0" encoding="utf-8"?>
<formControlPr xmlns="http://schemas.microsoft.com/office/spreadsheetml/2009/9/main" objectType="CheckBox" fmlaLink="$K$9" lockText="1" noThreeD="1"/>
</file>

<file path=xl/ctrlProps/ctrlProp813.xml><?xml version="1.0" encoding="utf-8"?>
<formControlPr xmlns="http://schemas.microsoft.com/office/spreadsheetml/2009/9/main" objectType="CheckBox" fmlaLink="$J$9" lockText="1" noThreeD="1"/>
</file>

<file path=xl/ctrlProps/ctrlProp814.xml><?xml version="1.0" encoding="utf-8"?>
<formControlPr xmlns="http://schemas.microsoft.com/office/spreadsheetml/2009/9/main" objectType="CheckBox" checked="Checked" fmlaLink="$H$10" lockText="1" noThreeD="1"/>
</file>

<file path=xl/ctrlProps/ctrlProp815.xml><?xml version="1.0" encoding="utf-8"?>
<formControlPr xmlns="http://schemas.microsoft.com/office/spreadsheetml/2009/9/main" objectType="CheckBox" fmlaLink="$I$10" lockText="1" noThreeD="1"/>
</file>

<file path=xl/ctrlProps/ctrlProp816.xml><?xml version="1.0" encoding="utf-8"?>
<formControlPr xmlns="http://schemas.microsoft.com/office/spreadsheetml/2009/9/main" objectType="CheckBox" fmlaLink="$J$10" lockText="1" noThreeD="1"/>
</file>

<file path=xl/ctrlProps/ctrlProp817.xml><?xml version="1.0" encoding="utf-8"?>
<formControlPr xmlns="http://schemas.microsoft.com/office/spreadsheetml/2009/9/main" objectType="CheckBox" checked="Checked" fmlaLink="$H$11" lockText="1" noThreeD="1"/>
</file>

<file path=xl/ctrlProps/ctrlProp818.xml><?xml version="1.0" encoding="utf-8"?>
<formControlPr xmlns="http://schemas.microsoft.com/office/spreadsheetml/2009/9/main" objectType="CheckBox" fmlaLink="$I$11" lockText="1" noThreeD="1"/>
</file>

<file path=xl/ctrlProps/ctrlProp819.xml><?xml version="1.0" encoding="utf-8"?>
<formControlPr xmlns="http://schemas.microsoft.com/office/spreadsheetml/2009/9/main" objectType="CheckBox" fmlaLink="$J$11" lockText="1" noThreeD="1"/>
</file>

<file path=xl/ctrlProps/ctrlProp82.xml><?xml version="1.0" encoding="utf-8"?>
<formControlPr xmlns="http://schemas.microsoft.com/office/spreadsheetml/2009/9/main" objectType="CheckBox" checked="Checked" fmlaLink="$H$50" noThreeD="1"/>
</file>

<file path=xl/ctrlProps/ctrlProp820.xml><?xml version="1.0" encoding="utf-8"?>
<formControlPr xmlns="http://schemas.microsoft.com/office/spreadsheetml/2009/9/main" objectType="CheckBox" fmlaLink="$K$11" lockText="1" noThreeD="1"/>
</file>

<file path=xl/ctrlProps/ctrlProp821.xml><?xml version="1.0" encoding="utf-8"?>
<formControlPr xmlns="http://schemas.microsoft.com/office/spreadsheetml/2009/9/main" objectType="CheckBox" checked="Checked" fmlaLink="$H$12" lockText="1" noThreeD="1"/>
</file>

<file path=xl/ctrlProps/ctrlProp822.xml><?xml version="1.0" encoding="utf-8"?>
<formControlPr xmlns="http://schemas.microsoft.com/office/spreadsheetml/2009/9/main" objectType="CheckBox" fmlaLink="$I$12" lockText="1" noThreeD="1"/>
</file>

<file path=xl/ctrlProps/ctrlProp823.xml><?xml version="1.0" encoding="utf-8"?>
<formControlPr xmlns="http://schemas.microsoft.com/office/spreadsheetml/2009/9/main" objectType="CheckBox" fmlaLink="$J$12" lockText="1" noThreeD="1"/>
</file>

<file path=xl/ctrlProps/ctrlProp824.xml><?xml version="1.0" encoding="utf-8"?>
<formControlPr xmlns="http://schemas.microsoft.com/office/spreadsheetml/2009/9/main" objectType="CheckBox" fmlaLink="$K$12" lockText="1" noThreeD="1"/>
</file>

<file path=xl/ctrlProps/ctrlProp825.xml><?xml version="1.0" encoding="utf-8"?>
<formControlPr xmlns="http://schemas.microsoft.com/office/spreadsheetml/2009/9/main" objectType="CheckBox" checked="Checked" fmlaLink="$H$15" lockText="1" noThreeD="1"/>
</file>

<file path=xl/ctrlProps/ctrlProp826.xml><?xml version="1.0" encoding="utf-8"?>
<formControlPr xmlns="http://schemas.microsoft.com/office/spreadsheetml/2009/9/main" objectType="CheckBox" fmlaLink="$I$15" lockText="1" noThreeD="1"/>
</file>

<file path=xl/ctrlProps/ctrlProp827.xml><?xml version="1.0" encoding="utf-8"?>
<formControlPr xmlns="http://schemas.microsoft.com/office/spreadsheetml/2009/9/main" objectType="CheckBox" fmlaLink="$J$15" lockText="1" noThreeD="1"/>
</file>

<file path=xl/ctrlProps/ctrlProp828.xml><?xml version="1.0" encoding="utf-8"?>
<formControlPr xmlns="http://schemas.microsoft.com/office/spreadsheetml/2009/9/main" objectType="CheckBox" fmlaLink="$K$15" lockText="1" noThreeD="1"/>
</file>

<file path=xl/ctrlProps/ctrlProp829.xml><?xml version="1.0" encoding="utf-8"?>
<formControlPr xmlns="http://schemas.microsoft.com/office/spreadsheetml/2009/9/main" objectType="CheckBox" checked="Checked" fmlaLink="$H$16" lockText="1" noThreeD="1"/>
</file>

<file path=xl/ctrlProps/ctrlProp83.xml><?xml version="1.0" encoding="utf-8"?>
<formControlPr xmlns="http://schemas.microsoft.com/office/spreadsheetml/2009/9/main" objectType="CheckBox" fmlaLink="$I$50" noThreeD="1"/>
</file>

<file path=xl/ctrlProps/ctrlProp830.xml><?xml version="1.0" encoding="utf-8"?>
<formControlPr xmlns="http://schemas.microsoft.com/office/spreadsheetml/2009/9/main" objectType="CheckBox" fmlaLink="$I$16" lockText="1" noThreeD="1"/>
</file>

<file path=xl/ctrlProps/ctrlProp831.xml><?xml version="1.0" encoding="utf-8"?>
<formControlPr xmlns="http://schemas.microsoft.com/office/spreadsheetml/2009/9/main" objectType="CheckBox" fmlaLink="$J$16" lockText="1" noThreeD="1"/>
</file>

<file path=xl/ctrlProps/ctrlProp832.xml><?xml version="1.0" encoding="utf-8"?>
<formControlPr xmlns="http://schemas.microsoft.com/office/spreadsheetml/2009/9/main" objectType="CheckBox" fmlaLink="$K$16" lockText="1" noThreeD="1"/>
</file>

<file path=xl/ctrlProps/ctrlProp833.xml><?xml version="1.0" encoding="utf-8"?>
<formControlPr xmlns="http://schemas.microsoft.com/office/spreadsheetml/2009/9/main" objectType="CheckBox" fmlaLink="$I$17" lockText="1" noThreeD="1"/>
</file>

<file path=xl/ctrlProps/ctrlProp834.xml><?xml version="1.0" encoding="utf-8"?>
<formControlPr xmlns="http://schemas.microsoft.com/office/spreadsheetml/2009/9/main" objectType="CheckBox" fmlaLink="$J$17" lockText="1" noThreeD="1"/>
</file>

<file path=xl/ctrlProps/ctrlProp835.xml><?xml version="1.0" encoding="utf-8"?>
<formControlPr xmlns="http://schemas.microsoft.com/office/spreadsheetml/2009/9/main" objectType="CheckBox" fmlaLink="$K$17" lockText="1" noThreeD="1"/>
</file>

<file path=xl/ctrlProps/ctrlProp836.xml><?xml version="1.0" encoding="utf-8"?>
<formControlPr xmlns="http://schemas.microsoft.com/office/spreadsheetml/2009/9/main" objectType="GBox" noThreeD="1"/>
</file>

<file path=xl/ctrlProps/ctrlProp837.xml><?xml version="1.0" encoding="utf-8"?>
<formControlPr xmlns="http://schemas.microsoft.com/office/spreadsheetml/2009/9/main" objectType="GBox" noThreeD="1"/>
</file>

<file path=xl/ctrlProps/ctrlProp838.xml><?xml version="1.0" encoding="utf-8"?>
<formControlPr xmlns="http://schemas.microsoft.com/office/spreadsheetml/2009/9/main" objectType="CheckBox" checked="Checked" fmlaLink="$H$27" lockText="1" noThreeD="1"/>
</file>

<file path=xl/ctrlProps/ctrlProp839.xml><?xml version="1.0" encoding="utf-8"?>
<formControlPr xmlns="http://schemas.microsoft.com/office/spreadsheetml/2009/9/main" objectType="CheckBox" fmlaLink="$I$27" lockText="1" noThreeD="1"/>
</file>

<file path=xl/ctrlProps/ctrlProp84.xml><?xml version="1.0" encoding="utf-8"?>
<formControlPr xmlns="http://schemas.microsoft.com/office/spreadsheetml/2009/9/main" objectType="CheckBox" fmlaLink="$J$50" noThreeD="1"/>
</file>

<file path=xl/ctrlProps/ctrlProp840.xml><?xml version="1.0" encoding="utf-8"?>
<formControlPr xmlns="http://schemas.microsoft.com/office/spreadsheetml/2009/9/main" objectType="CheckBox" fmlaLink="$J$27" lockText="1" noThreeD="1"/>
</file>

<file path=xl/ctrlProps/ctrlProp841.xml><?xml version="1.0" encoding="utf-8"?>
<formControlPr xmlns="http://schemas.microsoft.com/office/spreadsheetml/2009/9/main" objectType="CheckBox" fmlaLink="$K$27" lockText="1" noThreeD="1"/>
</file>

<file path=xl/ctrlProps/ctrlProp842.xml><?xml version="1.0" encoding="utf-8"?>
<formControlPr xmlns="http://schemas.microsoft.com/office/spreadsheetml/2009/9/main" objectType="GBox" noThreeD="1"/>
</file>

<file path=xl/ctrlProps/ctrlProp843.xml><?xml version="1.0" encoding="utf-8"?>
<formControlPr xmlns="http://schemas.microsoft.com/office/spreadsheetml/2009/9/main" objectType="GBox" noThreeD="1"/>
</file>

<file path=xl/ctrlProps/ctrlProp844.xml><?xml version="1.0" encoding="utf-8"?>
<formControlPr xmlns="http://schemas.microsoft.com/office/spreadsheetml/2009/9/main" objectType="GBox" noThreeD="1"/>
</file>

<file path=xl/ctrlProps/ctrlProp845.xml><?xml version="1.0" encoding="utf-8"?>
<formControlPr xmlns="http://schemas.microsoft.com/office/spreadsheetml/2009/9/main" objectType="GBox" noThreeD="1"/>
</file>

<file path=xl/ctrlProps/ctrlProp846.xml><?xml version="1.0" encoding="utf-8"?>
<formControlPr xmlns="http://schemas.microsoft.com/office/spreadsheetml/2009/9/main" objectType="GBox" noThreeD="1"/>
</file>

<file path=xl/ctrlProps/ctrlProp847.xml><?xml version="1.0" encoding="utf-8"?>
<formControlPr xmlns="http://schemas.microsoft.com/office/spreadsheetml/2009/9/main" objectType="CheckBox" checked="Checked" fmlaLink="$Y$16" lockText="1" noThreeD="1"/>
</file>

<file path=xl/ctrlProps/ctrlProp848.xml><?xml version="1.0" encoding="utf-8"?>
<formControlPr xmlns="http://schemas.microsoft.com/office/spreadsheetml/2009/9/main" objectType="CheckBox" fmlaLink="$Z$16" lockText="1" noThreeD="1"/>
</file>

<file path=xl/ctrlProps/ctrlProp849.xml><?xml version="1.0" encoding="utf-8"?>
<formControlPr xmlns="http://schemas.microsoft.com/office/spreadsheetml/2009/9/main" objectType="CheckBox" fmlaLink="$AA$16" lockText="1" noThreeD="1"/>
</file>

<file path=xl/ctrlProps/ctrlProp85.xml><?xml version="1.0" encoding="utf-8"?>
<formControlPr xmlns="http://schemas.microsoft.com/office/spreadsheetml/2009/9/main" objectType="CheckBox" fmlaLink="$K$50" noThreeD="1"/>
</file>

<file path=xl/ctrlProps/ctrlProp850.xml><?xml version="1.0" encoding="utf-8"?>
<formControlPr xmlns="http://schemas.microsoft.com/office/spreadsheetml/2009/9/main" objectType="CheckBox" fmlaLink="$AB$16" lockText="1" noThreeD="1"/>
</file>

<file path=xl/ctrlProps/ctrlProp851.xml><?xml version="1.0" encoding="utf-8"?>
<formControlPr xmlns="http://schemas.microsoft.com/office/spreadsheetml/2009/9/main" objectType="CheckBox" checked="Checked" fmlaLink="$Y$17" lockText="1" noThreeD="1"/>
</file>

<file path=xl/ctrlProps/ctrlProp852.xml><?xml version="1.0" encoding="utf-8"?>
<formControlPr xmlns="http://schemas.microsoft.com/office/spreadsheetml/2009/9/main" objectType="CheckBox" fmlaLink="$Z$17" lockText="1" noThreeD="1"/>
</file>

<file path=xl/ctrlProps/ctrlProp853.xml><?xml version="1.0" encoding="utf-8"?>
<formControlPr xmlns="http://schemas.microsoft.com/office/spreadsheetml/2009/9/main" objectType="CheckBox" fmlaLink="$AA$17" lockText="1" noThreeD="1"/>
</file>

<file path=xl/ctrlProps/ctrlProp854.xml><?xml version="1.0" encoding="utf-8"?>
<formControlPr xmlns="http://schemas.microsoft.com/office/spreadsheetml/2009/9/main" objectType="CheckBox" fmlaLink="$AB$17" lockText="1" noThreeD="1"/>
</file>

<file path=xl/ctrlProps/ctrlProp855.xml><?xml version="1.0" encoding="utf-8"?>
<formControlPr xmlns="http://schemas.microsoft.com/office/spreadsheetml/2009/9/main" objectType="CheckBox" checked="Checked" fmlaLink="$Y$18" lockText="1" noThreeD="1"/>
</file>

<file path=xl/ctrlProps/ctrlProp856.xml><?xml version="1.0" encoding="utf-8"?>
<formControlPr xmlns="http://schemas.microsoft.com/office/spreadsheetml/2009/9/main" objectType="CheckBox" fmlaLink="$Z$18" lockText="1" noThreeD="1"/>
</file>

<file path=xl/ctrlProps/ctrlProp857.xml><?xml version="1.0" encoding="utf-8"?>
<formControlPr xmlns="http://schemas.microsoft.com/office/spreadsheetml/2009/9/main" objectType="CheckBox" fmlaLink="$AA$18" lockText="1" noThreeD="1"/>
</file>

<file path=xl/ctrlProps/ctrlProp858.xml><?xml version="1.0" encoding="utf-8"?>
<formControlPr xmlns="http://schemas.microsoft.com/office/spreadsheetml/2009/9/main" objectType="CheckBox" fmlaLink="$AB$18" lockText="1" noThreeD="1"/>
</file>

<file path=xl/ctrlProps/ctrlProp859.xml><?xml version="1.0" encoding="utf-8"?>
<formControlPr xmlns="http://schemas.microsoft.com/office/spreadsheetml/2009/9/main" objectType="CheckBox" checked="Checked" fmlaLink="$Y$19" lockText="1" noThreeD="1"/>
</file>

<file path=xl/ctrlProps/ctrlProp86.xml><?xml version="1.0" encoding="utf-8"?>
<formControlPr xmlns="http://schemas.microsoft.com/office/spreadsheetml/2009/9/main" objectType="CheckBox" checked="Checked" fmlaLink="$H$51" noThreeD="1"/>
</file>

<file path=xl/ctrlProps/ctrlProp860.xml><?xml version="1.0" encoding="utf-8"?>
<formControlPr xmlns="http://schemas.microsoft.com/office/spreadsheetml/2009/9/main" objectType="CheckBox" fmlaLink="$Z$19" lockText="1" noThreeD="1"/>
</file>

<file path=xl/ctrlProps/ctrlProp861.xml><?xml version="1.0" encoding="utf-8"?>
<formControlPr xmlns="http://schemas.microsoft.com/office/spreadsheetml/2009/9/main" objectType="CheckBox" fmlaLink="$AA$19" lockText="1" noThreeD="1"/>
</file>

<file path=xl/ctrlProps/ctrlProp862.xml><?xml version="1.0" encoding="utf-8"?>
<formControlPr xmlns="http://schemas.microsoft.com/office/spreadsheetml/2009/9/main" objectType="CheckBox" fmlaLink="$AB$19" lockText="1" noThreeD="1"/>
</file>

<file path=xl/ctrlProps/ctrlProp863.xml><?xml version="1.0" encoding="utf-8"?>
<formControlPr xmlns="http://schemas.microsoft.com/office/spreadsheetml/2009/9/main" objectType="CheckBox" checked="Checked" fmlaLink="$Y$20" lockText="1" noThreeD="1"/>
</file>

<file path=xl/ctrlProps/ctrlProp864.xml><?xml version="1.0" encoding="utf-8"?>
<formControlPr xmlns="http://schemas.microsoft.com/office/spreadsheetml/2009/9/main" objectType="CheckBox" fmlaLink="$Z$20" lockText="1" noThreeD="1"/>
</file>

<file path=xl/ctrlProps/ctrlProp865.xml><?xml version="1.0" encoding="utf-8"?>
<formControlPr xmlns="http://schemas.microsoft.com/office/spreadsheetml/2009/9/main" objectType="CheckBox" fmlaLink="$AA$20" lockText="1" noThreeD="1"/>
</file>

<file path=xl/ctrlProps/ctrlProp866.xml><?xml version="1.0" encoding="utf-8"?>
<formControlPr xmlns="http://schemas.microsoft.com/office/spreadsheetml/2009/9/main" objectType="CheckBox" fmlaLink="$AB$20" lockText="1" noThreeD="1"/>
</file>

<file path=xl/ctrlProps/ctrlProp867.xml><?xml version="1.0" encoding="utf-8"?>
<formControlPr xmlns="http://schemas.microsoft.com/office/spreadsheetml/2009/9/main" objectType="CheckBox" checked="Checked" fmlaLink="$Y$21" lockText="1" noThreeD="1"/>
</file>

<file path=xl/ctrlProps/ctrlProp868.xml><?xml version="1.0" encoding="utf-8"?>
<formControlPr xmlns="http://schemas.microsoft.com/office/spreadsheetml/2009/9/main" objectType="CheckBox" fmlaLink="$Z$21" lockText="1" noThreeD="1"/>
</file>

<file path=xl/ctrlProps/ctrlProp869.xml><?xml version="1.0" encoding="utf-8"?>
<formControlPr xmlns="http://schemas.microsoft.com/office/spreadsheetml/2009/9/main" objectType="CheckBox" fmlaLink="$AA$21" lockText="1" noThreeD="1"/>
</file>

<file path=xl/ctrlProps/ctrlProp87.xml><?xml version="1.0" encoding="utf-8"?>
<formControlPr xmlns="http://schemas.microsoft.com/office/spreadsheetml/2009/9/main" objectType="CheckBox" fmlaLink="$I$51" noThreeD="1"/>
</file>

<file path=xl/ctrlProps/ctrlProp870.xml><?xml version="1.0" encoding="utf-8"?>
<formControlPr xmlns="http://schemas.microsoft.com/office/spreadsheetml/2009/9/main" objectType="CheckBox" fmlaLink="$AB$21" lockText="1" noThreeD="1"/>
</file>

<file path=xl/ctrlProps/ctrlProp871.xml><?xml version="1.0" encoding="utf-8"?>
<formControlPr xmlns="http://schemas.microsoft.com/office/spreadsheetml/2009/9/main" objectType="CheckBox" checked="Checked" fmlaLink="$Y$23" lockText="1" noThreeD="1"/>
</file>

<file path=xl/ctrlProps/ctrlProp872.xml><?xml version="1.0" encoding="utf-8"?>
<formControlPr xmlns="http://schemas.microsoft.com/office/spreadsheetml/2009/9/main" objectType="CheckBox" fmlaLink="$Z$23" lockText="1" noThreeD="1"/>
</file>

<file path=xl/ctrlProps/ctrlProp873.xml><?xml version="1.0" encoding="utf-8"?>
<formControlPr xmlns="http://schemas.microsoft.com/office/spreadsheetml/2009/9/main" objectType="CheckBox" fmlaLink="$AA$23" lockText="1" noThreeD="1"/>
</file>

<file path=xl/ctrlProps/ctrlProp874.xml><?xml version="1.0" encoding="utf-8"?>
<formControlPr xmlns="http://schemas.microsoft.com/office/spreadsheetml/2009/9/main" objectType="CheckBox" fmlaLink="$AB$23" lockText="1" noThreeD="1"/>
</file>

<file path=xl/ctrlProps/ctrlProp875.xml><?xml version="1.0" encoding="utf-8"?>
<formControlPr xmlns="http://schemas.microsoft.com/office/spreadsheetml/2009/9/main" objectType="CheckBox" checked="Checked" fmlaLink="$Y$24" lockText="1" noThreeD="1"/>
</file>

<file path=xl/ctrlProps/ctrlProp876.xml><?xml version="1.0" encoding="utf-8"?>
<formControlPr xmlns="http://schemas.microsoft.com/office/spreadsheetml/2009/9/main" objectType="CheckBox" fmlaLink="$Z$24" lockText="1" noThreeD="1"/>
</file>

<file path=xl/ctrlProps/ctrlProp877.xml><?xml version="1.0" encoding="utf-8"?>
<formControlPr xmlns="http://schemas.microsoft.com/office/spreadsheetml/2009/9/main" objectType="CheckBox" fmlaLink="$AA$24" lockText="1" noThreeD="1"/>
</file>

<file path=xl/ctrlProps/ctrlProp878.xml><?xml version="1.0" encoding="utf-8"?>
<formControlPr xmlns="http://schemas.microsoft.com/office/spreadsheetml/2009/9/main" objectType="CheckBox" fmlaLink="$AB$24" lockText="1" noThreeD="1"/>
</file>

<file path=xl/ctrlProps/ctrlProp879.xml><?xml version="1.0" encoding="utf-8"?>
<formControlPr xmlns="http://schemas.microsoft.com/office/spreadsheetml/2009/9/main" objectType="CheckBox" checked="Checked" fmlaLink="$Y$25" lockText="1" noThreeD="1"/>
</file>

<file path=xl/ctrlProps/ctrlProp88.xml><?xml version="1.0" encoding="utf-8"?>
<formControlPr xmlns="http://schemas.microsoft.com/office/spreadsheetml/2009/9/main" objectType="CheckBox" fmlaLink="$J$51" noThreeD="1"/>
</file>

<file path=xl/ctrlProps/ctrlProp880.xml><?xml version="1.0" encoding="utf-8"?>
<formControlPr xmlns="http://schemas.microsoft.com/office/spreadsheetml/2009/9/main" objectType="CheckBox" fmlaLink="$Z$25" lockText="1" noThreeD="1"/>
</file>

<file path=xl/ctrlProps/ctrlProp881.xml><?xml version="1.0" encoding="utf-8"?>
<formControlPr xmlns="http://schemas.microsoft.com/office/spreadsheetml/2009/9/main" objectType="CheckBox" fmlaLink="$AA$25" lockText="1" noThreeD="1"/>
</file>

<file path=xl/ctrlProps/ctrlProp882.xml><?xml version="1.0" encoding="utf-8"?>
<formControlPr xmlns="http://schemas.microsoft.com/office/spreadsheetml/2009/9/main" objectType="CheckBox" fmlaLink="$AB$25" lockText="1" noThreeD="1"/>
</file>

<file path=xl/ctrlProps/ctrlProp883.xml><?xml version="1.0" encoding="utf-8"?>
<formControlPr xmlns="http://schemas.microsoft.com/office/spreadsheetml/2009/9/main" objectType="CheckBox" checked="Checked" fmlaLink="$Y$26" lockText="1" noThreeD="1"/>
</file>

<file path=xl/ctrlProps/ctrlProp884.xml><?xml version="1.0" encoding="utf-8"?>
<formControlPr xmlns="http://schemas.microsoft.com/office/spreadsheetml/2009/9/main" objectType="CheckBox" fmlaLink="$Z$26" lockText="1" noThreeD="1"/>
</file>

<file path=xl/ctrlProps/ctrlProp885.xml><?xml version="1.0" encoding="utf-8"?>
<formControlPr xmlns="http://schemas.microsoft.com/office/spreadsheetml/2009/9/main" objectType="CheckBox" fmlaLink="$AA$26" lockText="1" noThreeD="1"/>
</file>

<file path=xl/ctrlProps/ctrlProp886.xml><?xml version="1.0" encoding="utf-8"?>
<formControlPr xmlns="http://schemas.microsoft.com/office/spreadsheetml/2009/9/main" objectType="CheckBox" fmlaLink="$AB$26" lockText="1" noThreeD="1"/>
</file>

<file path=xl/ctrlProps/ctrlProp887.xml><?xml version="1.0" encoding="utf-8"?>
<formControlPr xmlns="http://schemas.microsoft.com/office/spreadsheetml/2009/9/main" objectType="CheckBox" checked="Checked" fmlaLink="$Y$27" lockText="1" noThreeD="1"/>
</file>

<file path=xl/ctrlProps/ctrlProp888.xml><?xml version="1.0" encoding="utf-8"?>
<formControlPr xmlns="http://schemas.microsoft.com/office/spreadsheetml/2009/9/main" objectType="CheckBox" fmlaLink="$Z$27" lockText="1" noThreeD="1"/>
</file>

<file path=xl/ctrlProps/ctrlProp889.xml><?xml version="1.0" encoding="utf-8"?>
<formControlPr xmlns="http://schemas.microsoft.com/office/spreadsheetml/2009/9/main" objectType="CheckBox" fmlaLink="$AA$27" lockText="1" noThreeD="1"/>
</file>

<file path=xl/ctrlProps/ctrlProp89.xml><?xml version="1.0" encoding="utf-8"?>
<formControlPr xmlns="http://schemas.microsoft.com/office/spreadsheetml/2009/9/main" objectType="CheckBox" fmlaLink="$K$51" noThreeD="1"/>
</file>

<file path=xl/ctrlProps/ctrlProp890.xml><?xml version="1.0" encoding="utf-8"?>
<formControlPr xmlns="http://schemas.microsoft.com/office/spreadsheetml/2009/9/main" objectType="CheckBox" fmlaLink="$AB$27" lockText="1" noThreeD="1"/>
</file>

<file path=xl/ctrlProps/ctrlProp891.xml><?xml version="1.0" encoding="utf-8"?>
<formControlPr xmlns="http://schemas.microsoft.com/office/spreadsheetml/2009/9/main" objectType="CheckBox" checked="Checked" fmlaLink="$Y$28" lockText="1" noThreeD="1"/>
</file>

<file path=xl/ctrlProps/ctrlProp892.xml><?xml version="1.0" encoding="utf-8"?>
<formControlPr xmlns="http://schemas.microsoft.com/office/spreadsheetml/2009/9/main" objectType="CheckBox" fmlaLink="$Z$28" lockText="1" noThreeD="1"/>
</file>

<file path=xl/ctrlProps/ctrlProp893.xml><?xml version="1.0" encoding="utf-8"?>
<formControlPr xmlns="http://schemas.microsoft.com/office/spreadsheetml/2009/9/main" objectType="CheckBox" fmlaLink="$AA$28" lockText="1" noThreeD="1"/>
</file>

<file path=xl/ctrlProps/ctrlProp894.xml><?xml version="1.0" encoding="utf-8"?>
<formControlPr xmlns="http://schemas.microsoft.com/office/spreadsheetml/2009/9/main" objectType="CheckBox" fmlaLink="$AB$28" lockText="1" noThreeD="1"/>
</file>

<file path=xl/ctrlProps/ctrlProp895.xml><?xml version="1.0" encoding="utf-8"?>
<formControlPr xmlns="http://schemas.microsoft.com/office/spreadsheetml/2009/9/main" objectType="CheckBox" checked="Checked" fmlaLink="$Y$29" lockText="1" noThreeD="1"/>
</file>

<file path=xl/ctrlProps/ctrlProp896.xml><?xml version="1.0" encoding="utf-8"?>
<formControlPr xmlns="http://schemas.microsoft.com/office/spreadsheetml/2009/9/main" objectType="CheckBox" fmlaLink="$Z$29" lockText="1" noThreeD="1"/>
</file>

<file path=xl/ctrlProps/ctrlProp897.xml><?xml version="1.0" encoding="utf-8"?>
<formControlPr xmlns="http://schemas.microsoft.com/office/spreadsheetml/2009/9/main" objectType="CheckBox" fmlaLink="$AA$29" lockText="1" noThreeD="1"/>
</file>

<file path=xl/ctrlProps/ctrlProp898.xml><?xml version="1.0" encoding="utf-8"?>
<formControlPr xmlns="http://schemas.microsoft.com/office/spreadsheetml/2009/9/main" objectType="CheckBox" fmlaLink="$AB$29" lockText="1" noThreeD="1"/>
</file>

<file path=xl/ctrlProps/ctrlProp899.xml><?xml version="1.0" encoding="utf-8"?>
<formControlPr xmlns="http://schemas.microsoft.com/office/spreadsheetml/2009/9/main" objectType="CheckBox" checked="Checked" fmlaLink="$Y$32"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CheckBox" checked="Checked" fmlaLink="$H$54" noThreeD="1"/>
</file>

<file path=xl/ctrlProps/ctrlProp900.xml><?xml version="1.0" encoding="utf-8"?>
<formControlPr xmlns="http://schemas.microsoft.com/office/spreadsheetml/2009/9/main" objectType="CheckBox" fmlaLink="$Z$32" lockText="1" noThreeD="1"/>
</file>

<file path=xl/ctrlProps/ctrlProp901.xml><?xml version="1.0" encoding="utf-8"?>
<formControlPr xmlns="http://schemas.microsoft.com/office/spreadsheetml/2009/9/main" objectType="CheckBox" fmlaLink="$AA$32" lockText="1" noThreeD="1"/>
</file>

<file path=xl/ctrlProps/ctrlProp902.xml><?xml version="1.0" encoding="utf-8"?>
<formControlPr xmlns="http://schemas.microsoft.com/office/spreadsheetml/2009/9/main" objectType="CheckBox" fmlaLink="$AB$32" lockText="1" noThreeD="1"/>
</file>

<file path=xl/ctrlProps/ctrlProp903.xml><?xml version="1.0" encoding="utf-8"?>
<formControlPr xmlns="http://schemas.microsoft.com/office/spreadsheetml/2009/9/main" objectType="CheckBox" checked="Checked" fmlaLink="$Y$34" lockText="1" noThreeD="1"/>
</file>

<file path=xl/ctrlProps/ctrlProp904.xml><?xml version="1.0" encoding="utf-8"?>
<formControlPr xmlns="http://schemas.microsoft.com/office/spreadsheetml/2009/9/main" objectType="CheckBox" fmlaLink="$Z$34" lockText="1" noThreeD="1"/>
</file>

<file path=xl/ctrlProps/ctrlProp905.xml><?xml version="1.0" encoding="utf-8"?>
<formControlPr xmlns="http://schemas.microsoft.com/office/spreadsheetml/2009/9/main" objectType="CheckBox" fmlaLink="$AA$34" lockText="1" noThreeD="1"/>
</file>

<file path=xl/ctrlProps/ctrlProp906.xml><?xml version="1.0" encoding="utf-8"?>
<formControlPr xmlns="http://schemas.microsoft.com/office/spreadsheetml/2009/9/main" objectType="CheckBox" fmlaLink="$AB$34" lockText="1" noThreeD="1"/>
</file>

<file path=xl/ctrlProps/ctrlProp907.xml><?xml version="1.0" encoding="utf-8"?>
<formControlPr xmlns="http://schemas.microsoft.com/office/spreadsheetml/2009/9/main" objectType="CheckBox" checked="Checked" fmlaLink="$Y$35" lockText="1" noThreeD="1"/>
</file>

<file path=xl/ctrlProps/ctrlProp908.xml><?xml version="1.0" encoding="utf-8"?>
<formControlPr xmlns="http://schemas.microsoft.com/office/spreadsheetml/2009/9/main" objectType="CheckBox" fmlaLink="$Z$35" lockText="1" noThreeD="1"/>
</file>

<file path=xl/ctrlProps/ctrlProp909.xml><?xml version="1.0" encoding="utf-8"?>
<formControlPr xmlns="http://schemas.microsoft.com/office/spreadsheetml/2009/9/main" objectType="CheckBox" fmlaLink="$AA$35" lockText="1" noThreeD="1"/>
</file>

<file path=xl/ctrlProps/ctrlProp91.xml><?xml version="1.0" encoding="utf-8"?>
<formControlPr xmlns="http://schemas.microsoft.com/office/spreadsheetml/2009/9/main" objectType="CheckBox" fmlaLink="$I$54" noThreeD="1"/>
</file>

<file path=xl/ctrlProps/ctrlProp910.xml><?xml version="1.0" encoding="utf-8"?>
<formControlPr xmlns="http://schemas.microsoft.com/office/spreadsheetml/2009/9/main" objectType="CheckBox" fmlaLink="$AB$35" lockText="1" noThreeD="1"/>
</file>

<file path=xl/ctrlProps/ctrlProp911.xml><?xml version="1.0" encoding="utf-8"?>
<formControlPr xmlns="http://schemas.microsoft.com/office/spreadsheetml/2009/9/main" objectType="CheckBox" checked="Checked" fmlaLink="$Y$36" lockText="1" noThreeD="1"/>
</file>

<file path=xl/ctrlProps/ctrlProp912.xml><?xml version="1.0" encoding="utf-8"?>
<formControlPr xmlns="http://schemas.microsoft.com/office/spreadsheetml/2009/9/main" objectType="CheckBox" fmlaLink="$Z$36" lockText="1" noThreeD="1"/>
</file>

<file path=xl/ctrlProps/ctrlProp913.xml><?xml version="1.0" encoding="utf-8"?>
<formControlPr xmlns="http://schemas.microsoft.com/office/spreadsheetml/2009/9/main" objectType="CheckBox" fmlaLink="$AA$36" lockText="1" noThreeD="1"/>
</file>

<file path=xl/ctrlProps/ctrlProp914.xml><?xml version="1.0" encoding="utf-8"?>
<formControlPr xmlns="http://schemas.microsoft.com/office/spreadsheetml/2009/9/main" objectType="CheckBox" fmlaLink="$AB$36" lockText="1" noThreeD="1"/>
</file>

<file path=xl/ctrlProps/ctrlProp915.xml><?xml version="1.0" encoding="utf-8"?>
<formControlPr xmlns="http://schemas.microsoft.com/office/spreadsheetml/2009/9/main" objectType="CheckBox" checked="Checked" fmlaLink="$Y$38" lockText="1" noThreeD="1"/>
</file>

<file path=xl/ctrlProps/ctrlProp916.xml><?xml version="1.0" encoding="utf-8"?>
<formControlPr xmlns="http://schemas.microsoft.com/office/spreadsheetml/2009/9/main" objectType="CheckBox" fmlaLink="$Z$38" lockText="1" noThreeD="1"/>
</file>

<file path=xl/ctrlProps/ctrlProp917.xml><?xml version="1.0" encoding="utf-8"?>
<formControlPr xmlns="http://schemas.microsoft.com/office/spreadsheetml/2009/9/main" objectType="CheckBox" fmlaLink="$AA$38" lockText="1" noThreeD="1"/>
</file>

<file path=xl/ctrlProps/ctrlProp918.xml><?xml version="1.0" encoding="utf-8"?>
<formControlPr xmlns="http://schemas.microsoft.com/office/spreadsheetml/2009/9/main" objectType="CheckBox" fmlaLink="$AB$38" lockText="1" noThreeD="1"/>
</file>

<file path=xl/ctrlProps/ctrlProp919.xml><?xml version="1.0" encoding="utf-8"?>
<formControlPr xmlns="http://schemas.microsoft.com/office/spreadsheetml/2009/9/main" objectType="CheckBox" checked="Checked" fmlaLink="$Y$39" lockText="1" noThreeD="1"/>
</file>

<file path=xl/ctrlProps/ctrlProp92.xml><?xml version="1.0" encoding="utf-8"?>
<formControlPr xmlns="http://schemas.microsoft.com/office/spreadsheetml/2009/9/main" objectType="CheckBox" fmlaLink="$J$54" noThreeD="1"/>
</file>

<file path=xl/ctrlProps/ctrlProp920.xml><?xml version="1.0" encoding="utf-8"?>
<formControlPr xmlns="http://schemas.microsoft.com/office/spreadsheetml/2009/9/main" objectType="CheckBox" fmlaLink="$Z$39" lockText="1" noThreeD="1"/>
</file>

<file path=xl/ctrlProps/ctrlProp921.xml><?xml version="1.0" encoding="utf-8"?>
<formControlPr xmlns="http://schemas.microsoft.com/office/spreadsheetml/2009/9/main" objectType="CheckBox" fmlaLink="$AA$39" lockText="1" noThreeD="1"/>
</file>

<file path=xl/ctrlProps/ctrlProp922.xml><?xml version="1.0" encoding="utf-8"?>
<formControlPr xmlns="http://schemas.microsoft.com/office/spreadsheetml/2009/9/main" objectType="CheckBox" fmlaLink="$AB$39" lockText="1" noThreeD="1"/>
</file>

<file path=xl/ctrlProps/ctrlProp923.xml><?xml version="1.0" encoding="utf-8"?>
<formControlPr xmlns="http://schemas.microsoft.com/office/spreadsheetml/2009/9/main" objectType="CheckBox" checked="Checked" fmlaLink="$Y$42" lockText="1" noThreeD="1"/>
</file>

<file path=xl/ctrlProps/ctrlProp924.xml><?xml version="1.0" encoding="utf-8"?>
<formControlPr xmlns="http://schemas.microsoft.com/office/spreadsheetml/2009/9/main" objectType="CheckBox" fmlaLink="$Z$42" lockText="1" noThreeD="1"/>
</file>

<file path=xl/ctrlProps/ctrlProp925.xml><?xml version="1.0" encoding="utf-8"?>
<formControlPr xmlns="http://schemas.microsoft.com/office/spreadsheetml/2009/9/main" objectType="CheckBox" fmlaLink="$AA$42" lockText="1" noThreeD="1"/>
</file>

<file path=xl/ctrlProps/ctrlProp926.xml><?xml version="1.0" encoding="utf-8"?>
<formControlPr xmlns="http://schemas.microsoft.com/office/spreadsheetml/2009/9/main" objectType="CheckBox" fmlaLink="$AB$42" lockText="1" noThreeD="1"/>
</file>

<file path=xl/ctrlProps/ctrlProp927.xml><?xml version="1.0" encoding="utf-8"?>
<formControlPr xmlns="http://schemas.microsoft.com/office/spreadsheetml/2009/9/main" objectType="CheckBox" checked="Checked" fmlaLink="$Y$47" lockText="1" noThreeD="1"/>
</file>

<file path=xl/ctrlProps/ctrlProp928.xml><?xml version="1.0" encoding="utf-8"?>
<formControlPr xmlns="http://schemas.microsoft.com/office/spreadsheetml/2009/9/main" objectType="CheckBox" fmlaLink="$Z$47" lockText="1" noThreeD="1"/>
</file>

<file path=xl/ctrlProps/ctrlProp929.xml><?xml version="1.0" encoding="utf-8"?>
<formControlPr xmlns="http://schemas.microsoft.com/office/spreadsheetml/2009/9/main" objectType="CheckBox" fmlaLink="$AA$47" lockText="1" noThreeD="1"/>
</file>

<file path=xl/ctrlProps/ctrlProp93.xml><?xml version="1.0" encoding="utf-8"?>
<formControlPr xmlns="http://schemas.microsoft.com/office/spreadsheetml/2009/9/main" objectType="CheckBox" fmlaLink="$K$54" noThreeD="1"/>
</file>

<file path=xl/ctrlProps/ctrlProp930.xml><?xml version="1.0" encoding="utf-8"?>
<formControlPr xmlns="http://schemas.microsoft.com/office/spreadsheetml/2009/9/main" objectType="CheckBox" fmlaLink="$AB$47" lockText="1" noThreeD="1"/>
</file>

<file path=xl/ctrlProps/ctrlProp931.xml><?xml version="1.0" encoding="utf-8"?>
<formControlPr xmlns="http://schemas.microsoft.com/office/spreadsheetml/2009/9/main" objectType="CheckBox" checked="Checked" fmlaLink="$Y$50" lockText="1" noThreeD="1"/>
</file>

<file path=xl/ctrlProps/ctrlProp932.xml><?xml version="1.0" encoding="utf-8"?>
<formControlPr xmlns="http://schemas.microsoft.com/office/spreadsheetml/2009/9/main" objectType="CheckBox" fmlaLink="$Z$50" lockText="1" noThreeD="1"/>
</file>

<file path=xl/ctrlProps/ctrlProp933.xml><?xml version="1.0" encoding="utf-8"?>
<formControlPr xmlns="http://schemas.microsoft.com/office/spreadsheetml/2009/9/main" objectType="CheckBox" fmlaLink="$AA$50" lockText="1" noThreeD="1"/>
</file>

<file path=xl/ctrlProps/ctrlProp934.xml><?xml version="1.0" encoding="utf-8"?>
<formControlPr xmlns="http://schemas.microsoft.com/office/spreadsheetml/2009/9/main" objectType="CheckBox" fmlaLink="$AB$50" lockText="1" noThreeD="1"/>
</file>

<file path=xl/ctrlProps/ctrlProp935.xml><?xml version="1.0" encoding="utf-8"?>
<formControlPr xmlns="http://schemas.microsoft.com/office/spreadsheetml/2009/9/main" objectType="CheckBox" checked="Checked" fmlaLink="$Y$51" lockText="1" noThreeD="1"/>
</file>

<file path=xl/ctrlProps/ctrlProp936.xml><?xml version="1.0" encoding="utf-8"?>
<formControlPr xmlns="http://schemas.microsoft.com/office/spreadsheetml/2009/9/main" objectType="CheckBox" fmlaLink="$Z$51" lockText="1" noThreeD="1"/>
</file>

<file path=xl/ctrlProps/ctrlProp937.xml><?xml version="1.0" encoding="utf-8"?>
<formControlPr xmlns="http://schemas.microsoft.com/office/spreadsheetml/2009/9/main" objectType="CheckBox" fmlaLink="$AA$51" lockText="1" noThreeD="1"/>
</file>

<file path=xl/ctrlProps/ctrlProp938.xml><?xml version="1.0" encoding="utf-8"?>
<formControlPr xmlns="http://schemas.microsoft.com/office/spreadsheetml/2009/9/main" objectType="CheckBox" fmlaLink="$AB$51" lockText="1" noThreeD="1"/>
</file>

<file path=xl/ctrlProps/ctrlProp939.xml><?xml version="1.0" encoding="utf-8"?>
<formControlPr xmlns="http://schemas.microsoft.com/office/spreadsheetml/2009/9/main" objectType="CheckBox" checked="Checked" fmlaLink="$Y$9" lockText="1" noThreeD="1"/>
</file>

<file path=xl/ctrlProps/ctrlProp94.xml><?xml version="1.0" encoding="utf-8"?>
<formControlPr xmlns="http://schemas.microsoft.com/office/spreadsheetml/2009/9/main" objectType="CheckBox" checked="Checked" fmlaLink="$H$52" noThreeD="1"/>
</file>

<file path=xl/ctrlProps/ctrlProp940.xml><?xml version="1.0" encoding="utf-8"?>
<formControlPr xmlns="http://schemas.microsoft.com/office/spreadsheetml/2009/9/main" objectType="CheckBox" fmlaLink="$Z$9" lockText="1" noThreeD="1"/>
</file>

<file path=xl/ctrlProps/ctrlProp941.xml><?xml version="1.0" encoding="utf-8"?>
<formControlPr xmlns="http://schemas.microsoft.com/office/spreadsheetml/2009/9/main" objectType="CheckBox" fmlaLink="$AA$9" lockText="1" noThreeD="1"/>
</file>

<file path=xl/ctrlProps/ctrlProp942.xml><?xml version="1.0" encoding="utf-8"?>
<formControlPr xmlns="http://schemas.microsoft.com/office/spreadsheetml/2009/9/main" objectType="CheckBox" fmlaLink="$AB$9" lockText="1" noThreeD="1"/>
</file>

<file path=xl/ctrlProps/ctrlProp943.xml><?xml version="1.0" encoding="utf-8"?>
<formControlPr xmlns="http://schemas.microsoft.com/office/spreadsheetml/2009/9/main" objectType="CheckBox" checked="Checked" fmlaLink="$Y$10" lockText="1" noThreeD="1"/>
</file>

<file path=xl/ctrlProps/ctrlProp944.xml><?xml version="1.0" encoding="utf-8"?>
<formControlPr xmlns="http://schemas.microsoft.com/office/spreadsheetml/2009/9/main" objectType="CheckBox" fmlaLink="$Z$10" lockText="1" noThreeD="1"/>
</file>

<file path=xl/ctrlProps/ctrlProp945.xml><?xml version="1.0" encoding="utf-8"?>
<formControlPr xmlns="http://schemas.microsoft.com/office/spreadsheetml/2009/9/main" objectType="CheckBox" fmlaLink="$AA$10" lockText="1" noThreeD="1"/>
</file>

<file path=xl/ctrlProps/ctrlProp946.xml><?xml version="1.0" encoding="utf-8"?>
<formControlPr xmlns="http://schemas.microsoft.com/office/spreadsheetml/2009/9/main" objectType="CheckBox" fmlaLink="$AB$10" lockText="1" noThreeD="1"/>
</file>

<file path=xl/ctrlProps/ctrlProp947.xml><?xml version="1.0" encoding="utf-8"?>
<formControlPr xmlns="http://schemas.microsoft.com/office/spreadsheetml/2009/9/main" objectType="CheckBox" checked="Checked" fmlaLink="$Y$46" lockText="1" noThreeD="1"/>
</file>

<file path=xl/ctrlProps/ctrlProp948.xml><?xml version="1.0" encoding="utf-8"?>
<formControlPr xmlns="http://schemas.microsoft.com/office/spreadsheetml/2009/9/main" objectType="CheckBox" fmlaLink="$Z$46" lockText="1" noThreeD="1"/>
</file>

<file path=xl/ctrlProps/ctrlProp949.xml><?xml version="1.0" encoding="utf-8"?>
<formControlPr xmlns="http://schemas.microsoft.com/office/spreadsheetml/2009/9/main" objectType="CheckBox" fmlaLink="$AA$46" lockText="1" noThreeD="1"/>
</file>

<file path=xl/ctrlProps/ctrlProp95.xml><?xml version="1.0" encoding="utf-8"?>
<formControlPr xmlns="http://schemas.microsoft.com/office/spreadsheetml/2009/9/main" objectType="CheckBox" fmlaLink="$I$52" noThreeD="1"/>
</file>

<file path=xl/ctrlProps/ctrlProp950.xml><?xml version="1.0" encoding="utf-8"?>
<formControlPr xmlns="http://schemas.microsoft.com/office/spreadsheetml/2009/9/main" objectType="CheckBox" fmlaLink="$AB$46" lockText="1" noThreeD="1"/>
</file>

<file path=xl/ctrlProps/ctrlProp951.xml><?xml version="1.0" encoding="utf-8"?>
<formControlPr xmlns="http://schemas.microsoft.com/office/spreadsheetml/2009/9/main" objectType="CheckBox" checked="Checked" fmlaLink="$Y$40" lockText="1" noThreeD="1"/>
</file>

<file path=xl/ctrlProps/ctrlProp952.xml><?xml version="1.0" encoding="utf-8"?>
<formControlPr xmlns="http://schemas.microsoft.com/office/spreadsheetml/2009/9/main" objectType="CheckBox" fmlaLink="$Z$40" lockText="1" noThreeD="1"/>
</file>

<file path=xl/ctrlProps/ctrlProp953.xml><?xml version="1.0" encoding="utf-8"?>
<formControlPr xmlns="http://schemas.microsoft.com/office/spreadsheetml/2009/9/main" objectType="CheckBox" fmlaLink="$AA$40" lockText="1" noThreeD="1"/>
</file>

<file path=xl/ctrlProps/ctrlProp954.xml><?xml version="1.0" encoding="utf-8"?>
<formControlPr xmlns="http://schemas.microsoft.com/office/spreadsheetml/2009/9/main" objectType="CheckBox" fmlaLink="$AB$40" lockText="1" noThreeD="1"/>
</file>

<file path=xl/ctrlProps/ctrlProp955.xml><?xml version="1.0" encoding="utf-8"?>
<formControlPr xmlns="http://schemas.microsoft.com/office/spreadsheetml/2009/9/main" objectType="CheckBox" checked="Checked" fmlaLink="$Y$41" lockText="1" noThreeD="1"/>
</file>

<file path=xl/ctrlProps/ctrlProp956.xml><?xml version="1.0" encoding="utf-8"?>
<formControlPr xmlns="http://schemas.microsoft.com/office/spreadsheetml/2009/9/main" objectType="CheckBox" fmlaLink="$Z$41" lockText="1" noThreeD="1"/>
</file>

<file path=xl/ctrlProps/ctrlProp957.xml><?xml version="1.0" encoding="utf-8"?>
<formControlPr xmlns="http://schemas.microsoft.com/office/spreadsheetml/2009/9/main" objectType="CheckBox" fmlaLink="$AA$41" lockText="1" noThreeD="1"/>
</file>

<file path=xl/ctrlProps/ctrlProp958.xml><?xml version="1.0" encoding="utf-8"?>
<formControlPr xmlns="http://schemas.microsoft.com/office/spreadsheetml/2009/9/main" objectType="CheckBox" fmlaLink="$AB$41" lockText="1" noThreeD="1"/>
</file>

<file path=xl/ctrlProps/ctrlProp959.xml><?xml version="1.0" encoding="utf-8"?>
<formControlPr xmlns="http://schemas.microsoft.com/office/spreadsheetml/2009/9/main" objectType="CheckBox" checked="Checked" fmlaLink="$Y$52" lockText="1" noThreeD="1"/>
</file>

<file path=xl/ctrlProps/ctrlProp96.xml><?xml version="1.0" encoding="utf-8"?>
<formControlPr xmlns="http://schemas.microsoft.com/office/spreadsheetml/2009/9/main" objectType="CheckBox" fmlaLink="$J$52" noThreeD="1"/>
</file>

<file path=xl/ctrlProps/ctrlProp960.xml><?xml version="1.0" encoding="utf-8"?>
<formControlPr xmlns="http://schemas.microsoft.com/office/spreadsheetml/2009/9/main" objectType="CheckBox" fmlaLink="$Z$52" lockText="1" noThreeD="1"/>
</file>

<file path=xl/ctrlProps/ctrlProp961.xml><?xml version="1.0" encoding="utf-8"?>
<formControlPr xmlns="http://schemas.microsoft.com/office/spreadsheetml/2009/9/main" objectType="CheckBox" fmlaLink="$AA$52" lockText="1" noThreeD="1"/>
</file>

<file path=xl/ctrlProps/ctrlProp962.xml><?xml version="1.0" encoding="utf-8"?>
<formControlPr xmlns="http://schemas.microsoft.com/office/spreadsheetml/2009/9/main" objectType="CheckBox" fmlaLink="$AB$52" lockText="1" noThreeD="1"/>
</file>

<file path=xl/ctrlProps/ctrlProp963.xml><?xml version="1.0" encoding="utf-8"?>
<formControlPr xmlns="http://schemas.microsoft.com/office/spreadsheetml/2009/9/main" objectType="CheckBox" checked="Checked" fmlaLink="$Y$14" lockText="1" noThreeD="1"/>
</file>

<file path=xl/ctrlProps/ctrlProp964.xml><?xml version="1.0" encoding="utf-8"?>
<formControlPr xmlns="http://schemas.microsoft.com/office/spreadsheetml/2009/9/main" objectType="CheckBox" fmlaLink="$Z$14" lockText="1" noThreeD="1"/>
</file>

<file path=xl/ctrlProps/ctrlProp965.xml><?xml version="1.0" encoding="utf-8"?>
<formControlPr xmlns="http://schemas.microsoft.com/office/spreadsheetml/2009/9/main" objectType="CheckBox" fmlaLink="$AA$14" lockText="1" noThreeD="1"/>
</file>

<file path=xl/ctrlProps/ctrlProp966.xml><?xml version="1.0" encoding="utf-8"?>
<formControlPr xmlns="http://schemas.microsoft.com/office/spreadsheetml/2009/9/main" objectType="CheckBox" fmlaLink="$AB$14" lockText="1" noThreeD="1"/>
</file>

<file path=xl/ctrlProps/ctrlProp967.xml><?xml version="1.0" encoding="utf-8"?>
<formControlPr xmlns="http://schemas.microsoft.com/office/spreadsheetml/2009/9/main" objectType="CheckBox" checked="Checked" fmlaLink="$Y$15" lockText="1" noThreeD="1"/>
</file>

<file path=xl/ctrlProps/ctrlProp968.xml><?xml version="1.0" encoding="utf-8"?>
<formControlPr xmlns="http://schemas.microsoft.com/office/spreadsheetml/2009/9/main" objectType="CheckBox" fmlaLink="$Z$15" lockText="1" noThreeD="1"/>
</file>

<file path=xl/ctrlProps/ctrlProp969.xml><?xml version="1.0" encoding="utf-8"?>
<formControlPr xmlns="http://schemas.microsoft.com/office/spreadsheetml/2009/9/main" objectType="CheckBox" fmlaLink="$AA$15" lockText="1" noThreeD="1"/>
</file>

<file path=xl/ctrlProps/ctrlProp97.xml><?xml version="1.0" encoding="utf-8"?>
<formControlPr xmlns="http://schemas.microsoft.com/office/spreadsheetml/2009/9/main" objectType="CheckBox" fmlaLink="$K$52" noThreeD="1"/>
</file>

<file path=xl/ctrlProps/ctrlProp970.xml><?xml version="1.0" encoding="utf-8"?>
<formControlPr xmlns="http://schemas.microsoft.com/office/spreadsheetml/2009/9/main" objectType="CheckBox" fmlaLink="$AB$15" lockText="1" noThreeD="1"/>
</file>

<file path=xl/ctrlProps/ctrlProp971.xml><?xml version="1.0" encoding="utf-8"?>
<formControlPr xmlns="http://schemas.microsoft.com/office/spreadsheetml/2009/9/main" objectType="CheckBox" checked="Checked" fmlaLink="$Y$43" lockText="1" noThreeD="1"/>
</file>

<file path=xl/ctrlProps/ctrlProp972.xml><?xml version="1.0" encoding="utf-8"?>
<formControlPr xmlns="http://schemas.microsoft.com/office/spreadsheetml/2009/9/main" objectType="CheckBox" fmlaLink="$Z$43" lockText="1" noThreeD="1"/>
</file>

<file path=xl/ctrlProps/ctrlProp973.xml><?xml version="1.0" encoding="utf-8"?>
<formControlPr xmlns="http://schemas.microsoft.com/office/spreadsheetml/2009/9/main" objectType="CheckBox" fmlaLink="$AA$43" lockText="1" noThreeD="1"/>
</file>

<file path=xl/ctrlProps/ctrlProp974.xml><?xml version="1.0" encoding="utf-8"?>
<formControlPr xmlns="http://schemas.microsoft.com/office/spreadsheetml/2009/9/main" objectType="CheckBox" fmlaLink="$AB$43" lockText="1" noThreeD="1"/>
</file>

<file path=xl/ctrlProps/ctrlProp975.xml><?xml version="1.0" encoding="utf-8"?>
<formControlPr xmlns="http://schemas.microsoft.com/office/spreadsheetml/2009/9/main" objectType="CheckBox" checked="Checked" fmlaLink="$Y$49" lockText="1" noThreeD="1"/>
</file>

<file path=xl/ctrlProps/ctrlProp976.xml><?xml version="1.0" encoding="utf-8"?>
<formControlPr xmlns="http://schemas.microsoft.com/office/spreadsheetml/2009/9/main" objectType="CheckBox" fmlaLink="$Z$49" lockText="1" noThreeD="1"/>
</file>

<file path=xl/ctrlProps/ctrlProp977.xml><?xml version="1.0" encoding="utf-8"?>
<formControlPr xmlns="http://schemas.microsoft.com/office/spreadsheetml/2009/9/main" objectType="CheckBox" fmlaLink="$AA$49" lockText="1" noThreeD="1"/>
</file>

<file path=xl/ctrlProps/ctrlProp978.xml><?xml version="1.0" encoding="utf-8"?>
<formControlPr xmlns="http://schemas.microsoft.com/office/spreadsheetml/2009/9/main" objectType="CheckBox" fmlaLink="$AB$49" lockText="1" noThreeD="1"/>
</file>

<file path=xl/ctrlProps/ctrlProp979.xml><?xml version="1.0" encoding="utf-8"?>
<formControlPr xmlns="http://schemas.microsoft.com/office/spreadsheetml/2009/9/main" objectType="CheckBox" checked="Checked" fmlaLink="$Y$44" lockText="1" noThreeD="1"/>
</file>

<file path=xl/ctrlProps/ctrlProp98.xml><?xml version="1.0" encoding="utf-8"?>
<formControlPr xmlns="http://schemas.microsoft.com/office/spreadsheetml/2009/9/main" objectType="CheckBox" checked="Checked" fmlaLink="$H$55" noThreeD="1"/>
</file>

<file path=xl/ctrlProps/ctrlProp980.xml><?xml version="1.0" encoding="utf-8"?>
<formControlPr xmlns="http://schemas.microsoft.com/office/spreadsheetml/2009/9/main" objectType="CheckBox" fmlaLink="$Z$44" lockText="1" noThreeD="1"/>
</file>

<file path=xl/ctrlProps/ctrlProp981.xml><?xml version="1.0" encoding="utf-8"?>
<formControlPr xmlns="http://schemas.microsoft.com/office/spreadsheetml/2009/9/main" objectType="CheckBox" fmlaLink="$AA$44" lockText="1" noThreeD="1"/>
</file>

<file path=xl/ctrlProps/ctrlProp982.xml><?xml version="1.0" encoding="utf-8"?>
<formControlPr xmlns="http://schemas.microsoft.com/office/spreadsheetml/2009/9/main" objectType="CheckBox" fmlaLink="$AB$44" lockText="1" noThreeD="1"/>
</file>

<file path=xl/ctrlProps/ctrlProp983.xml><?xml version="1.0" encoding="utf-8"?>
<formControlPr xmlns="http://schemas.microsoft.com/office/spreadsheetml/2009/9/main" objectType="CheckBox" checked="Checked" fmlaLink="$Y$45" lockText="1" noThreeD="1"/>
</file>

<file path=xl/ctrlProps/ctrlProp984.xml><?xml version="1.0" encoding="utf-8"?>
<formControlPr xmlns="http://schemas.microsoft.com/office/spreadsheetml/2009/9/main" objectType="CheckBox" fmlaLink="$Z$45" lockText="1" noThreeD="1"/>
</file>

<file path=xl/ctrlProps/ctrlProp985.xml><?xml version="1.0" encoding="utf-8"?>
<formControlPr xmlns="http://schemas.microsoft.com/office/spreadsheetml/2009/9/main" objectType="CheckBox" fmlaLink="$AA$45" lockText="1" noThreeD="1"/>
</file>

<file path=xl/ctrlProps/ctrlProp986.xml><?xml version="1.0" encoding="utf-8"?>
<formControlPr xmlns="http://schemas.microsoft.com/office/spreadsheetml/2009/9/main" objectType="CheckBox" fmlaLink="$AB$45" lockText="1" noThreeD="1"/>
</file>

<file path=xl/ctrlProps/ctrlProp987.xml><?xml version="1.0" encoding="utf-8"?>
<formControlPr xmlns="http://schemas.microsoft.com/office/spreadsheetml/2009/9/main" objectType="CheckBox" checked="Checked" fmlaLink="$Y$48" lockText="1" noThreeD="1"/>
</file>

<file path=xl/ctrlProps/ctrlProp988.xml><?xml version="1.0" encoding="utf-8"?>
<formControlPr xmlns="http://schemas.microsoft.com/office/spreadsheetml/2009/9/main" objectType="CheckBox" fmlaLink="$Z$48" lockText="1" noThreeD="1"/>
</file>

<file path=xl/ctrlProps/ctrlProp989.xml><?xml version="1.0" encoding="utf-8"?>
<formControlPr xmlns="http://schemas.microsoft.com/office/spreadsheetml/2009/9/main" objectType="CheckBox" fmlaLink="$AA$48" lockText="1" noThreeD="1"/>
</file>

<file path=xl/ctrlProps/ctrlProp99.xml><?xml version="1.0" encoding="utf-8"?>
<formControlPr xmlns="http://schemas.microsoft.com/office/spreadsheetml/2009/9/main" objectType="CheckBox" fmlaLink="$I$55" noThreeD="1"/>
</file>

<file path=xl/ctrlProps/ctrlProp990.xml><?xml version="1.0" encoding="utf-8"?>
<formControlPr xmlns="http://schemas.microsoft.com/office/spreadsheetml/2009/9/main" objectType="CheckBox" fmlaLink="$AB$48" lockText="1" noThreeD="1"/>
</file>

<file path=xl/ctrlProps/ctrlProp991.xml><?xml version="1.0" encoding="utf-8"?>
<formControlPr xmlns="http://schemas.microsoft.com/office/spreadsheetml/2009/9/main" objectType="CheckBox" checked="Checked" fmlaLink="$Y$53" lockText="1" noThreeD="1"/>
</file>

<file path=xl/ctrlProps/ctrlProp992.xml><?xml version="1.0" encoding="utf-8"?>
<formControlPr xmlns="http://schemas.microsoft.com/office/spreadsheetml/2009/9/main" objectType="CheckBox" fmlaLink="$Z$53" lockText="1" noThreeD="1"/>
</file>

<file path=xl/ctrlProps/ctrlProp993.xml><?xml version="1.0" encoding="utf-8"?>
<formControlPr xmlns="http://schemas.microsoft.com/office/spreadsheetml/2009/9/main" objectType="CheckBox" fmlaLink="$AA$53" lockText="1" noThreeD="1"/>
</file>

<file path=xl/ctrlProps/ctrlProp994.xml><?xml version="1.0" encoding="utf-8"?>
<formControlPr xmlns="http://schemas.microsoft.com/office/spreadsheetml/2009/9/main" objectType="CheckBox" fmlaLink="$AB$53" lockText="1" noThreeD="1"/>
</file>

<file path=xl/ctrlProps/ctrlProp995.xml><?xml version="1.0" encoding="utf-8"?>
<formControlPr xmlns="http://schemas.microsoft.com/office/spreadsheetml/2009/9/main" objectType="CheckBox" checked="Checked" fmlaLink="$H$13" lockText="1" noThreeD="1"/>
</file>

<file path=xl/ctrlProps/ctrlProp996.xml><?xml version="1.0" encoding="utf-8"?>
<formControlPr xmlns="http://schemas.microsoft.com/office/spreadsheetml/2009/9/main" objectType="CheckBox" fmlaLink="$I$13" lockText="1" noThreeD="1"/>
</file>

<file path=xl/ctrlProps/ctrlProp997.xml><?xml version="1.0" encoding="utf-8"?>
<formControlPr xmlns="http://schemas.microsoft.com/office/spreadsheetml/2009/9/main" objectType="CheckBox" fmlaLink="$J$13" lockText="1" noThreeD="1"/>
</file>

<file path=xl/ctrlProps/ctrlProp998.xml><?xml version="1.0" encoding="utf-8"?>
<formControlPr xmlns="http://schemas.microsoft.com/office/spreadsheetml/2009/9/main" objectType="CheckBox" fmlaLink="$K$13" lockText="1" noThreeD="1"/>
</file>

<file path=xl/ctrlProps/ctrlProp999.xml><?xml version="1.0" encoding="utf-8"?>
<formControlPr xmlns="http://schemas.microsoft.com/office/spreadsheetml/2009/9/main" objectType="CheckBox" checked="Checked" fmlaLink="$H$14" lockText="1" noThreeD="1"/>
</file>

<file path=xl/drawings/_rels/drawing1.xml.rels><?xml version="1.0" encoding="UTF-8" standalone="yes"?>
<Relationships xmlns="http://schemas.openxmlformats.org/package/2006/relationships"><Relationship Id="rId1" Type="http://schemas.openxmlformats.org/officeDocument/2006/relationships/hyperlink" Target="#'Vessel Profile'!A1"/></Relationships>
</file>

<file path=xl/drawings/_rels/drawing10.xml.rels><?xml version="1.0" encoding="UTF-8" standalone="yes"?>
<Relationships xmlns="http://schemas.openxmlformats.org/package/2006/relationships"><Relationship Id="rId3" Type="http://schemas.openxmlformats.org/officeDocument/2006/relationships/hyperlink" Target="#'Operating Mode 4'!A1"/><Relationship Id="rId2" Type="http://schemas.openxmlformats.org/officeDocument/2006/relationships/hyperlink" Target="#'Operating Mode 3'!A1"/><Relationship Id="rId1" Type="http://schemas.openxmlformats.org/officeDocument/2006/relationships/hyperlink" Target="#'Operating Mode 2'!A1"/><Relationship Id="rId4" Type="http://schemas.openxmlformats.org/officeDocument/2006/relationships/hyperlink" Target="#'Vessel Summary'!A1"/></Relationships>
</file>

<file path=xl/drawings/_rels/drawing11.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12.xml.rels><?xml version="1.0" encoding="UTF-8" standalone="yes"?>
<Relationships xmlns="http://schemas.openxmlformats.org/package/2006/relationships"><Relationship Id="rId3" Type="http://schemas.openxmlformats.org/officeDocument/2006/relationships/hyperlink" Target="#'Cost Summary'!A1"/><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Speed!A1"/><Relationship Id="rId1" Type="http://schemas.openxmlformats.org/officeDocument/2006/relationships/chart" Target="../charts/chart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7.xml"/><Relationship Id="rId7" Type="http://schemas.openxmlformats.org/officeDocument/2006/relationships/hyperlink" Target="#'Watt Loads'!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3" Type="http://schemas.openxmlformats.org/officeDocument/2006/relationships/hyperlink" Target="#BSFC!A1"/><Relationship Id="rId2" Type="http://schemas.openxmlformats.org/officeDocument/2006/relationships/chart" Target="../charts/chart12.xml"/><Relationship Id="rId1" Type="http://schemas.openxmlformats.org/officeDocument/2006/relationships/chart" Target="../charts/chart1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Injectors!A1"/><Relationship Id="rId4"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hyperlink" Target="#'Maintenance Costs'!A1"/></Relationships>
</file>

<file path=xl/drawings/_rels/drawing2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hyperlink" Target="#'Operating Mode 1'!A1"/></Relationships>
</file>

<file path=xl/drawings/_rels/drawing4.xml.rels><?xml version="1.0" encoding="UTF-8" standalone="yes"?>
<Relationships xmlns="http://schemas.openxmlformats.org/package/2006/relationships"><Relationship Id="rId3" Type="http://schemas.openxmlformats.org/officeDocument/2006/relationships/hyperlink" Target="#'Operating Mode 3'!A1"/><Relationship Id="rId2" Type="http://schemas.openxmlformats.org/officeDocument/2006/relationships/hyperlink" Target="#'Vessel Summary'!A1"/><Relationship Id="rId1" Type="http://schemas.openxmlformats.org/officeDocument/2006/relationships/hyperlink" Target="#'Operating Mode 2'!A1"/><Relationship Id="rId4" Type="http://schemas.openxmlformats.org/officeDocument/2006/relationships/hyperlink" Target="#'Operating Mode 4'!A1"/></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3" Type="http://schemas.openxmlformats.org/officeDocument/2006/relationships/hyperlink" Target="#'Operating Mode 4'!A1"/><Relationship Id="rId2" Type="http://schemas.openxmlformats.org/officeDocument/2006/relationships/hyperlink" Target="#'Operating Mode 3'!A1"/><Relationship Id="rId1" Type="http://schemas.openxmlformats.org/officeDocument/2006/relationships/hyperlink" Target="#'Operating Mode 1'!A1"/><Relationship Id="rId4" Type="http://schemas.openxmlformats.org/officeDocument/2006/relationships/hyperlink" Target="#'Vessel Summary'!A1"/></Relationships>
</file>

<file path=xl/drawings/_rels/drawing7.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3" Type="http://schemas.openxmlformats.org/officeDocument/2006/relationships/hyperlink" Target="#'Operating Mode 1'!A1"/><Relationship Id="rId2" Type="http://schemas.openxmlformats.org/officeDocument/2006/relationships/hyperlink" Target="#'Vessel Summary'!A1"/><Relationship Id="rId1" Type="http://schemas.openxmlformats.org/officeDocument/2006/relationships/hyperlink" Target="#'Operating Mode 2'!A1"/><Relationship Id="rId4" Type="http://schemas.openxmlformats.org/officeDocument/2006/relationships/hyperlink" Target="#'Operating Mode 4'!A1"/></Relationships>
</file>

<file path=xl/drawings/_rels/drawing9.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609599</xdr:colOff>
      <xdr:row>1</xdr:row>
      <xdr:rowOff>1</xdr:rowOff>
    </xdr:from>
    <xdr:to>
      <xdr:col>16</xdr:col>
      <xdr:colOff>28574</xdr:colOff>
      <xdr:row>8</xdr:row>
      <xdr:rowOff>133351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09599" y="190501"/>
          <a:ext cx="9172575" cy="1466850"/>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Introduction</a:t>
          </a:r>
        </a:p>
        <a:p>
          <a:r>
            <a:rPr lang="en-US" sz="1100"/>
            <a:t>In 2013, the Alaska Fisheries Development Foundation (AFDF) in a collaborative effort with the Alaska Sea Grant Marine Advisory Program, the Alaska Longline Fishermen's Association (ALFA), Alaris</a:t>
          </a:r>
          <a:r>
            <a:rPr lang="en-US" sz="1100" baseline="0"/>
            <a:t> Company marine engineers, </a:t>
          </a:r>
          <a:r>
            <a:rPr lang="en-US" sz="1100"/>
            <a:t>and individual vessel operators  conducted</a:t>
          </a:r>
          <a:r>
            <a:rPr lang="en-US" sz="1100" baseline="0"/>
            <a:t> energy audits on 10 fishing vessels in Alaska. The data collected from the field work formed the basis for this self guided energy audit which is intended for use by a broad spectrum of small to mid-sized commercial Alaska fishing vessel operators.  The instructions below guide a vessel operator through the steps needed to assess the energy use associated with the  propulsion, DC, AC, hydraulic, and refrigeration loads under various fishing and operational modes.  This information forms the base-line analysis for how the vessel uses fuel on a yearly basis and is used in the 2nd part of this audit to inform cost-effective energy conservation methods.</a:t>
          </a:r>
          <a:endParaRPr lang="en-US" sz="1100"/>
        </a:p>
      </xdr:txBody>
    </xdr:sp>
    <xdr:clientData/>
  </xdr:twoCellAnchor>
  <xdr:twoCellAnchor>
    <xdr:from>
      <xdr:col>1</xdr:col>
      <xdr:colOff>0</xdr:colOff>
      <xdr:row>10</xdr:row>
      <xdr:rowOff>0</xdr:rowOff>
    </xdr:from>
    <xdr:to>
      <xdr:col>15</xdr:col>
      <xdr:colOff>438150</xdr:colOff>
      <xdr:row>36</xdr:row>
      <xdr:rowOff>142875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09600" y="1905000"/>
          <a:ext cx="8972550" cy="5095875"/>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Instructions:</a:t>
          </a:r>
        </a:p>
        <a:p>
          <a:r>
            <a:rPr lang="en-US" sz="1100"/>
            <a:t>Beginning</a:t>
          </a:r>
          <a:r>
            <a:rPr lang="en-US" sz="1100" baseline="0"/>
            <a:t> with the "Vessel Profile" tab, and continuing throughout the worksheet, you will be guided through the process of entering the necessary information for an energy audit specific to your vessel.  </a:t>
          </a:r>
        </a:p>
        <a:p>
          <a:endParaRPr lang="en-US" sz="1100" baseline="0"/>
        </a:p>
        <a:p>
          <a:r>
            <a:rPr lang="en-US" sz="1100" baseline="0"/>
            <a:t>Cells highlighted in </a:t>
          </a:r>
          <a:r>
            <a:rPr lang="en-US" sz="1100" baseline="0">
              <a:solidFill>
                <a:schemeClr val="accent3">
                  <a:lumMod val="50000"/>
                </a:schemeClr>
              </a:solidFill>
            </a:rPr>
            <a:t>green</a:t>
          </a:r>
          <a:r>
            <a:rPr lang="en-US" sz="1100" baseline="0"/>
            <a:t> are where you can enter information relevant to your operation. </a:t>
          </a:r>
        </a:p>
        <a:p>
          <a:endParaRPr lang="en-US" sz="1100" baseline="0"/>
        </a:p>
        <a:p>
          <a:r>
            <a:rPr lang="en-US" sz="1100" baseline="0"/>
            <a:t>Cells highlighted in</a:t>
          </a:r>
          <a:r>
            <a:rPr lang="en-US" sz="1100" baseline="0">
              <a:solidFill>
                <a:srgbClr val="FF0000"/>
              </a:solidFill>
            </a:rPr>
            <a:t> red </a:t>
          </a:r>
          <a:r>
            <a:rPr lang="en-US" sz="1100" baseline="0"/>
            <a:t>reference cells on other sheets directly.</a:t>
          </a:r>
        </a:p>
        <a:p>
          <a:endParaRPr lang="en-US" sz="1100" baseline="0"/>
        </a:p>
        <a:p>
          <a:r>
            <a:rPr lang="en-US" sz="1100" baseline="0"/>
            <a:t>Cells highlighted in </a:t>
          </a:r>
          <a:r>
            <a:rPr lang="en-US" sz="1100" baseline="0">
              <a:solidFill>
                <a:schemeClr val="tx2">
                  <a:lumMod val="60000"/>
                  <a:lumOff val="40000"/>
                </a:schemeClr>
              </a:solidFill>
            </a:rPr>
            <a:t>blue </a:t>
          </a:r>
          <a:r>
            <a:rPr lang="en-US" sz="1100" baseline="0"/>
            <a:t>contain calculations necessary to convert the data you enter into standardized units and/or totals.</a:t>
          </a:r>
        </a:p>
        <a:p>
          <a:endParaRPr lang="en-US" sz="1100" baseline="0"/>
        </a:p>
        <a:p>
          <a:r>
            <a:rPr lang="en-US" sz="1100" baseline="0"/>
            <a:t>Because many fishing vessels participate in more than one fishery, and each fishery will have a different energy use profile, this energy audit allows you to assign each fishery to an "operational mode".  For example, longlining, gillnetting, and crabbing would each be evaluated as separate operational mode.</a:t>
          </a:r>
        </a:p>
        <a:p>
          <a:endParaRPr lang="en-US" sz="1100" baseline="0"/>
        </a:p>
        <a:p>
          <a:pPr marL="0" marR="0" indent="0" defTabSz="914400" eaLnBrk="1" fontAlgn="auto" latinLnBrk="0" hangingPunct="1">
            <a:lnSpc>
              <a:spcPct val="100000"/>
            </a:lnSpc>
            <a:spcBef>
              <a:spcPts val="0"/>
            </a:spcBef>
            <a:spcAft>
              <a:spcPts val="0"/>
            </a:spcAft>
            <a:buClrTx/>
            <a:buSzTx/>
            <a:buFontTx/>
            <a:buNone/>
            <a:tabLst/>
            <a:defRPr/>
          </a:pPr>
          <a:r>
            <a:rPr lang="en-US" sz="1100" baseline="0"/>
            <a:t>Begin by </a:t>
          </a:r>
          <a:r>
            <a:rPr lang="en-US" sz="1100" baseline="0">
              <a:solidFill>
                <a:schemeClr val="dk1"/>
              </a:solidFill>
              <a:effectLst/>
              <a:latin typeface="+mn-lt"/>
              <a:ea typeface="+mn-ea"/>
              <a:cs typeface="+mn-cs"/>
            </a:rPr>
            <a:t>clicking on the "Vessel Profile" link or use the tabs below . Fill in basic information about your vessel </a:t>
          </a:r>
          <a:r>
            <a:rPr lang="en-US" sz="1100" baseline="0"/>
            <a:t>and assign a name to each "operational mode" or fishery.  When you are done, click on the "Maintenance Costs" link or use the tabs below .  After filling in the "Maintenance Cost" tab, click on the appropriate link for each "operational mode. "   You will be taken to a worksheet allowing you to calculate the energy requirement specific to that operational mode during "Transit" and "Fishing."  </a:t>
          </a:r>
          <a:r>
            <a:rPr lang="en-US" sz="1100" baseline="0">
              <a:solidFill>
                <a:schemeClr val="dk1"/>
              </a:solidFill>
              <a:effectLst/>
              <a:latin typeface="+mn-lt"/>
              <a:ea typeface="+mn-ea"/>
              <a:cs typeface="+mn-cs"/>
            </a:rPr>
            <a:t>On each tab or link, you will fill in information and assign that information to a specific engine in "Transit" or "Fishing" mode.  If something does not apply or you do </a:t>
          </a:r>
          <a:r>
            <a:rPr lang="en-US" sz="1100" u="sng" baseline="0">
              <a:solidFill>
                <a:schemeClr val="dk1"/>
              </a:solidFill>
              <a:effectLst/>
              <a:latin typeface="+mn-lt"/>
              <a:ea typeface="+mn-ea"/>
              <a:cs typeface="+mn-cs"/>
            </a:rPr>
            <a:t>not</a:t>
          </a:r>
          <a:r>
            <a:rPr lang="en-US" sz="1100" baseline="0">
              <a:solidFill>
                <a:schemeClr val="dk1"/>
              </a:solidFill>
              <a:effectLst/>
              <a:latin typeface="+mn-lt"/>
              <a:ea typeface="+mn-ea"/>
              <a:cs typeface="+mn-cs"/>
            </a:rPr>
            <a:t> have multiple engines, simply leave those cells blank or enter zero.</a:t>
          </a:r>
          <a:endParaRPr lang="en-US">
            <a:effectLst/>
          </a:endParaRPr>
        </a:p>
        <a:p>
          <a:endParaRPr lang="en-US" sz="1100" baseline="0"/>
        </a:p>
        <a:p>
          <a:r>
            <a:rPr lang="en-US" sz="1100" baseline="0"/>
            <a:t>On each worksheet you will have a choice of using  either: </a:t>
          </a:r>
        </a:p>
        <a:p>
          <a:r>
            <a:rPr lang="en-US" sz="1100" baseline="0"/>
            <a:t>	*A calculator to determine energy loads if you know specific information about your vessel;</a:t>
          </a:r>
        </a:p>
        <a:p>
          <a:r>
            <a:rPr lang="en-US" sz="1100" baseline="0"/>
            <a:t>	* Pre-determined load values based on average vessel configuration to use as a simple proxy for your vessel;</a:t>
          </a:r>
        </a:p>
        <a:p>
          <a:r>
            <a:rPr lang="en-US" sz="1100" baseline="0"/>
            <a:t>	* A more detailed library of load values measured on vessels that can be used to calculate a customized load value for your vessel.</a:t>
          </a:r>
        </a:p>
        <a:p>
          <a:endParaRPr lang="en-US" sz="1100" baseline="0"/>
        </a:p>
        <a:p>
          <a:r>
            <a:rPr lang="en-US" sz="1100" baseline="0"/>
            <a:t>After you have entered the needed information, go to the vessel summary tab for the complete base-line audit of how your vessel used energy.  Review this information then consider the energy conservation measures in the following tabs.</a:t>
          </a:r>
        </a:p>
      </xdr:txBody>
    </xdr:sp>
    <xdr:clientData/>
  </xdr:twoCellAnchor>
  <xdr:twoCellAnchor>
    <xdr:from>
      <xdr:col>1</xdr:col>
      <xdr:colOff>1</xdr:colOff>
      <xdr:row>37</xdr:row>
      <xdr:rowOff>95251</xdr:rowOff>
    </xdr:from>
    <xdr:to>
      <xdr:col>3</xdr:col>
      <xdr:colOff>114301</xdr:colOff>
      <xdr:row>39</xdr:row>
      <xdr:rowOff>104775</xdr:rowOff>
    </xdr:to>
    <xdr:sp macro="" textlink="">
      <xdr:nvSpPr>
        <xdr:cNvPr id="9" name="Rounded Rectangle 8">
          <a:hlinkClick xmlns:r="http://schemas.openxmlformats.org/officeDocument/2006/relationships" r:id="rId1"/>
          <a:extLst>
            <a:ext uri="{FF2B5EF4-FFF2-40B4-BE49-F238E27FC236}">
              <a16:creationId xmlns:a16="http://schemas.microsoft.com/office/drawing/2014/main" id="{00000000-0008-0000-0000-000009000000}"/>
            </a:ext>
          </a:extLst>
        </xdr:cNvPr>
        <xdr:cNvSpPr/>
      </xdr:nvSpPr>
      <xdr:spPr>
        <a:xfrm>
          <a:off x="590551" y="7143751"/>
          <a:ext cx="1295400" cy="390524"/>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a:t>Vessel</a:t>
          </a:r>
          <a:r>
            <a:rPr lang="en-US" sz="1400" b="1" u="sng" baseline="0"/>
            <a:t> Profile</a:t>
          </a:r>
          <a:endParaRPr lang="en-US" sz="1400" b="1" u="sng"/>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27456</xdr:colOff>
      <xdr:row>0</xdr:row>
      <xdr:rowOff>62474</xdr:rowOff>
    </xdr:from>
    <xdr:to>
      <xdr:col>3</xdr:col>
      <xdr:colOff>844831</xdr:colOff>
      <xdr:row>2</xdr:row>
      <xdr:rowOff>71999</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2777282" y="3665409"/>
          <a:ext cx="1595940" cy="390525"/>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a:t>Operating</a:t>
          </a:r>
          <a:r>
            <a:rPr lang="en-US" sz="1400" b="1" u="sng" baseline="0"/>
            <a:t> Mode 2</a:t>
          </a:r>
          <a:endParaRPr lang="en-US" sz="1400" b="1" u="sng"/>
        </a:p>
      </xdr:txBody>
    </xdr:sp>
    <xdr:clientData/>
  </xdr:twoCellAnchor>
  <xdr:twoCellAnchor>
    <xdr:from>
      <xdr:col>4</xdr:col>
      <xdr:colOff>33132</xdr:colOff>
      <xdr:row>0</xdr:row>
      <xdr:rowOff>70521</xdr:rowOff>
    </xdr:from>
    <xdr:to>
      <xdr:col>10</xdr:col>
      <xdr:colOff>82827</xdr:colOff>
      <xdr:row>2</xdr:row>
      <xdr:rowOff>80046</xdr:rowOff>
    </xdr:to>
    <xdr:sp macro="" textlink="">
      <xdr:nvSpPr>
        <xdr:cNvPr id="319" name="Rounded Rectangle 318">
          <a:hlinkClick xmlns:r="http://schemas.openxmlformats.org/officeDocument/2006/relationships" r:id="rId2"/>
          <a:extLst>
            <a:ext uri="{FF2B5EF4-FFF2-40B4-BE49-F238E27FC236}">
              <a16:creationId xmlns:a16="http://schemas.microsoft.com/office/drawing/2014/main" id="{00000000-0008-0000-0900-00003F010000}"/>
            </a:ext>
          </a:extLst>
        </xdr:cNvPr>
        <xdr:cNvSpPr/>
      </xdr:nvSpPr>
      <xdr:spPr>
        <a:xfrm>
          <a:off x="4431197" y="3673456"/>
          <a:ext cx="1623391" cy="390525"/>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a:t>Operating</a:t>
          </a:r>
          <a:r>
            <a:rPr lang="en-US" sz="1400" b="1" u="sng" baseline="0"/>
            <a:t> Mode 3</a:t>
          </a:r>
          <a:endParaRPr lang="en-US" sz="1400" b="1" u="sng"/>
        </a:p>
      </xdr:txBody>
    </xdr:sp>
    <xdr:clientData/>
  </xdr:twoCellAnchor>
  <xdr:twoCellAnchor>
    <xdr:from>
      <xdr:col>0</xdr:col>
      <xdr:colOff>1120520</xdr:colOff>
      <xdr:row>0</xdr:row>
      <xdr:rowOff>73360</xdr:rowOff>
    </xdr:from>
    <xdr:to>
      <xdr:col>1</xdr:col>
      <xdr:colOff>1557130</xdr:colOff>
      <xdr:row>2</xdr:row>
      <xdr:rowOff>82885</xdr:rowOff>
    </xdr:to>
    <xdr:sp macro="" textlink="">
      <xdr:nvSpPr>
        <xdr:cNvPr id="489" name="Rounded Rectangle 488">
          <a:hlinkClick xmlns:r="http://schemas.openxmlformats.org/officeDocument/2006/relationships" r:id="rId3"/>
          <a:extLst>
            <a:ext uri="{FF2B5EF4-FFF2-40B4-BE49-F238E27FC236}">
              <a16:creationId xmlns:a16="http://schemas.microsoft.com/office/drawing/2014/main" id="{00000000-0008-0000-0900-0000E9010000}"/>
            </a:ext>
          </a:extLst>
        </xdr:cNvPr>
        <xdr:cNvSpPr/>
      </xdr:nvSpPr>
      <xdr:spPr>
        <a:xfrm>
          <a:off x="1120520" y="3676295"/>
          <a:ext cx="1587893" cy="390525"/>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a:t>Operating</a:t>
          </a:r>
          <a:r>
            <a:rPr lang="en-US" sz="1400" b="1" u="sng" baseline="0"/>
            <a:t> Mode 1</a:t>
          </a:r>
          <a:endParaRPr lang="en-US" sz="1400" b="1" u="sng"/>
        </a:p>
      </xdr:txBody>
    </xdr:sp>
    <xdr:clientData/>
  </xdr:twoCellAnchor>
  <xdr:twoCellAnchor>
    <xdr:from>
      <xdr:col>10</xdr:col>
      <xdr:colOff>152985</xdr:colOff>
      <xdr:row>0</xdr:row>
      <xdr:rowOff>70646</xdr:rowOff>
    </xdr:from>
    <xdr:to>
      <xdr:col>14</xdr:col>
      <xdr:colOff>835188</xdr:colOff>
      <xdr:row>2</xdr:row>
      <xdr:rowOff>83613</xdr:rowOff>
    </xdr:to>
    <xdr:sp macro="" textlink="">
      <xdr:nvSpPr>
        <xdr:cNvPr id="490" name="Rounded Rectangle 489">
          <a:hlinkClick xmlns:r="http://schemas.openxmlformats.org/officeDocument/2006/relationships" r:id="rId4"/>
          <a:extLst>
            <a:ext uri="{FF2B5EF4-FFF2-40B4-BE49-F238E27FC236}">
              <a16:creationId xmlns:a16="http://schemas.microsoft.com/office/drawing/2014/main" id="{00000000-0008-0000-0900-0000EA010000}"/>
            </a:ext>
          </a:extLst>
        </xdr:cNvPr>
        <xdr:cNvSpPr/>
      </xdr:nvSpPr>
      <xdr:spPr>
        <a:xfrm>
          <a:off x="6629985" y="70646"/>
          <a:ext cx="1522644" cy="416379"/>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a:t>Vessel Summary</a:t>
          </a:r>
        </a:p>
      </xdr:txBody>
    </xdr:sp>
    <xdr:clientData/>
  </xdr:twoCellAnchor>
  <xdr:twoCellAnchor>
    <xdr:from>
      <xdr:col>0</xdr:col>
      <xdr:colOff>44824</xdr:colOff>
      <xdr:row>2</xdr:row>
      <xdr:rowOff>112058</xdr:rowOff>
    </xdr:from>
    <xdr:to>
      <xdr:col>10</xdr:col>
      <xdr:colOff>224118</xdr:colOff>
      <xdr:row>5</xdr:row>
      <xdr:rowOff>179293</xdr:rowOff>
    </xdr:to>
    <xdr:sp macro="" textlink="">
      <xdr:nvSpPr>
        <xdr:cNvPr id="467" name="TextBox 466">
          <a:extLst>
            <a:ext uri="{FF2B5EF4-FFF2-40B4-BE49-F238E27FC236}">
              <a16:creationId xmlns:a16="http://schemas.microsoft.com/office/drawing/2014/main" id="{00000000-0008-0000-0900-0000D3010000}"/>
            </a:ext>
          </a:extLst>
        </xdr:cNvPr>
        <xdr:cNvSpPr txBox="1"/>
      </xdr:nvSpPr>
      <xdr:spPr>
        <a:xfrm>
          <a:off x="44824" y="515470"/>
          <a:ext cx="6656294" cy="649941"/>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 Fill out green boxes with data specific to your boat. Change the assumed power demands if you know</a:t>
          </a:r>
          <a:r>
            <a:rPr lang="en-US" sz="1100" baseline="0"/>
            <a:t> more accurate information for your specific boat. Check the box to indicate which engine carries each load. The check box at the top of each column checks all boxes below it. Loads may be divided between engines.</a:t>
          </a:r>
          <a:endParaRPr 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25400</xdr:colOff>
          <xdr:row>7</xdr:row>
          <xdr:rowOff>0</xdr:rowOff>
        </xdr:from>
        <xdr:to>
          <xdr:col>13</xdr:col>
          <xdr:colOff>304800</xdr:colOff>
          <xdr:row>8</xdr:row>
          <xdr:rowOff>50800</xdr:rowOff>
        </xdr:to>
        <xdr:sp macro="" textlink="">
          <xdr:nvSpPr>
            <xdr:cNvPr id="48137" name="Group Box 9" hidden="1">
              <a:extLst>
                <a:ext uri="{63B3BB69-23CF-44E3-9099-C40C66FF867C}">
                  <a14:compatExt spid="_x0000_s48137"/>
                </a:ext>
                <a:ext uri="{FF2B5EF4-FFF2-40B4-BE49-F238E27FC236}">
                  <a16:creationId xmlns:a16="http://schemas.microsoft.com/office/drawing/2014/main" id="{2B31AF3C-B37B-F049-B074-7876774251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7</xdr:row>
          <xdr:rowOff>0</xdr:rowOff>
        </xdr:from>
        <xdr:to>
          <xdr:col>13</xdr:col>
          <xdr:colOff>114300</xdr:colOff>
          <xdr:row>8</xdr:row>
          <xdr:rowOff>63500</xdr:rowOff>
        </xdr:to>
        <xdr:sp macro="" textlink="">
          <xdr:nvSpPr>
            <xdr:cNvPr id="48138" name="Group Box 10" hidden="1">
              <a:extLst>
                <a:ext uri="{63B3BB69-23CF-44E3-9099-C40C66FF867C}">
                  <a14:compatExt spid="_x0000_s48138"/>
                </a:ext>
                <a:ext uri="{FF2B5EF4-FFF2-40B4-BE49-F238E27FC236}">
                  <a16:creationId xmlns:a16="http://schemas.microsoft.com/office/drawing/2014/main" id="{75EB3B95-6C86-9444-9194-E7E97DBF702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13</xdr:col>
          <xdr:colOff>330200</xdr:colOff>
          <xdr:row>8</xdr:row>
          <xdr:rowOff>88900</xdr:rowOff>
        </xdr:to>
        <xdr:sp macro="" textlink="">
          <xdr:nvSpPr>
            <xdr:cNvPr id="48140" name="Group Box 12" hidden="1">
              <a:extLst>
                <a:ext uri="{63B3BB69-23CF-44E3-9099-C40C66FF867C}">
                  <a14:compatExt spid="_x0000_s48140"/>
                </a:ext>
                <a:ext uri="{FF2B5EF4-FFF2-40B4-BE49-F238E27FC236}">
                  <a16:creationId xmlns:a16="http://schemas.microsoft.com/office/drawing/2014/main" id="{29FC26E6-8B9B-EF40-8186-FFA7B03BFA8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0</xdr:rowOff>
        </xdr:from>
        <xdr:to>
          <xdr:col>13</xdr:col>
          <xdr:colOff>368300</xdr:colOff>
          <xdr:row>8</xdr:row>
          <xdr:rowOff>50800</xdr:rowOff>
        </xdr:to>
        <xdr:sp macro="" textlink="">
          <xdr:nvSpPr>
            <xdr:cNvPr id="48141" name="Group Box 13" hidden="1">
              <a:extLst>
                <a:ext uri="{63B3BB69-23CF-44E3-9099-C40C66FF867C}">
                  <a14:compatExt spid="_x0000_s48141"/>
                </a:ext>
                <a:ext uri="{FF2B5EF4-FFF2-40B4-BE49-F238E27FC236}">
                  <a16:creationId xmlns:a16="http://schemas.microsoft.com/office/drawing/2014/main" id="{006D3E5E-3B6B-C04C-925C-3BF42D14F0A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8</xdr:row>
          <xdr:rowOff>0</xdr:rowOff>
        </xdr:from>
        <xdr:to>
          <xdr:col>13</xdr:col>
          <xdr:colOff>304800</xdr:colOff>
          <xdr:row>9</xdr:row>
          <xdr:rowOff>50800</xdr:rowOff>
        </xdr:to>
        <xdr:sp macro="" textlink="">
          <xdr:nvSpPr>
            <xdr:cNvPr id="48142" name="Group Box 14" hidden="1">
              <a:extLst>
                <a:ext uri="{63B3BB69-23CF-44E3-9099-C40C66FF867C}">
                  <a14:compatExt spid="_x0000_s48142"/>
                </a:ext>
                <a:ext uri="{FF2B5EF4-FFF2-40B4-BE49-F238E27FC236}">
                  <a16:creationId xmlns:a16="http://schemas.microsoft.com/office/drawing/2014/main" id="{EA6D87A2-53EC-A34B-A5EC-D5DAF29A8DD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8</xdr:row>
          <xdr:rowOff>0</xdr:rowOff>
        </xdr:from>
        <xdr:to>
          <xdr:col>13</xdr:col>
          <xdr:colOff>114300</xdr:colOff>
          <xdr:row>9</xdr:row>
          <xdr:rowOff>88900</xdr:rowOff>
        </xdr:to>
        <xdr:sp macro="" textlink="">
          <xdr:nvSpPr>
            <xdr:cNvPr id="48143" name="Group Box 15" hidden="1">
              <a:extLst>
                <a:ext uri="{63B3BB69-23CF-44E3-9099-C40C66FF867C}">
                  <a14:compatExt spid="_x0000_s48143"/>
                </a:ext>
                <a:ext uri="{FF2B5EF4-FFF2-40B4-BE49-F238E27FC236}">
                  <a16:creationId xmlns:a16="http://schemas.microsoft.com/office/drawing/2014/main" id="{8DA296C5-5D82-A24F-9287-DCBC23CD40C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241300</xdr:rowOff>
        </xdr:from>
        <xdr:to>
          <xdr:col>13</xdr:col>
          <xdr:colOff>330200</xdr:colOff>
          <xdr:row>10</xdr:row>
          <xdr:rowOff>50800</xdr:rowOff>
        </xdr:to>
        <xdr:sp macro="" textlink="">
          <xdr:nvSpPr>
            <xdr:cNvPr id="48144" name="Group Box 16" hidden="1">
              <a:extLst>
                <a:ext uri="{63B3BB69-23CF-44E3-9099-C40C66FF867C}">
                  <a14:compatExt spid="_x0000_s48144"/>
                </a:ext>
                <a:ext uri="{FF2B5EF4-FFF2-40B4-BE49-F238E27FC236}">
                  <a16:creationId xmlns:a16="http://schemas.microsoft.com/office/drawing/2014/main" id="{F74AC931-BE37-FC46-AAF4-F212B2F856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10</xdr:row>
          <xdr:rowOff>0</xdr:rowOff>
        </xdr:from>
        <xdr:to>
          <xdr:col>13</xdr:col>
          <xdr:colOff>368300</xdr:colOff>
          <xdr:row>11</xdr:row>
          <xdr:rowOff>76200</xdr:rowOff>
        </xdr:to>
        <xdr:sp macro="" textlink="">
          <xdr:nvSpPr>
            <xdr:cNvPr id="48145" name="Group Box 17" hidden="1">
              <a:extLst>
                <a:ext uri="{63B3BB69-23CF-44E3-9099-C40C66FF867C}">
                  <a14:compatExt spid="_x0000_s48145"/>
                </a:ext>
                <a:ext uri="{FF2B5EF4-FFF2-40B4-BE49-F238E27FC236}">
                  <a16:creationId xmlns:a16="http://schemas.microsoft.com/office/drawing/2014/main" id="{C632FC15-05CA-1044-8F86-4A65EF04963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8</xdr:row>
          <xdr:rowOff>254000</xdr:rowOff>
        </xdr:from>
        <xdr:to>
          <xdr:col>13</xdr:col>
          <xdr:colOff>304800</xdr:colOff>
          <xdr:row>10</xdr:row>
          <xdr:rowOff>50800</xdr:rowOff>
        </xdr:to>
        <xdr:sp macro="" textlink="">
          <xdr:nvSpPr>
            <xdr:cNvPr id="48146" name="Group Box 18" hidden="1">
              <a:extLst>
                <a:ext uri="{63B3BB69-23CF-44E3-9099-C40C66FF867C}">
                  <a14:compatExt spid="_x0000_s48146"/>
                </a:ext>
                <a:ext uri="{FF2B5EF4-FFF2-40B4-BE49-F238E27FC236}">
                  <a16:creationId xmlns:a16="http://schemas.microsoft.com/office/drawing/2014/main" id="{BCE4E195-5A01-B748-93DC-3EECD5D025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9</xdr:row>
          <xdr:rowOff>266700</xdr:rowOff>
        </xdr:from>
        <xdr:to>
          <xdr:col>13</xdr:col>
          <xdr:colOff>114300</xdr:colOff>
          <xdr:row>11</xdr:row>
          <xdr:rowOff>50800</xdr:rowOff>
        </xdr:to>
        <xdr:sp macro="" textlink="">
          <xdr:nvSpPr>
            <xdr:cNvPr id="48147" name="Group Box 19" hidden="1">
              <a:extLst>
                <a:ext uri="{63B3BB69-23CF-44E3-9099-C40C66FF867C}">
                  <a14:compatExt spid="_x0000_s48147"/>
                </a:ext>
                <a:ext uri="{FF2B5EF4-FFF2-40B4-BE49-F238E27FC236}">
                  <a16:creationId xmlns:a16="http://schemas.microsoft.com/office/drawing/2014/main" id="{3D8018B4-D0D6-7A43-8E87-425DC2FB8F0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241300</xdr:rowOff>
        </xdr:from>
        <xdr:to>
          <xdr:col>13</xdr:col>
          <xdr:colOff>330200</xdr:colOff>
          <xdr:row>12</xdr:row>
          <xdr:rowOff>50800</xdr:rowOff>
        </xdr:to>
        <xdr:sp macro="" textlink="">
          <xdr:nvSpPr>
            <xdr:cNvPr id="48148" name="Group Box 20" hidden="1">
              <a:extLst>
                <a:ext uri="{63B3BB69-23CF-44E3-9099-C40C66FF867C}">
                  <a14:compatExt spid="_x0000_s48148"/>
                </a:ext>
                <a:ext uri="{FF2B5EF4-FFF2-40B4-BE49-F238E27FC236}">
                  <a16:creationId xmlns:a16="http://schemas.microsoft.com/office/drawing/2014/main" id="{FFC18F7B-3FAA-B64D-BB6C-7BAB5FF56B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8</xdr:row>
          <xdr:rowOff>50800</xdr:rowOff>
        </xdr:from>
        <xdr:to>
          <xdr:col>7</xdr:col>
          <xdr:colOff>279400</xdr:colOff>
          <xdr:row>8</xdr:row>
          <xdr:rowOff>241300</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78BE3930-2723-C848-AE83-1EE3777449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xdr:row>
          <xdr:rowOff>50800</xdr:rowOff>
        </xdr:from>
        <xdr:to>
          <xdr:col>8</xdr:col>
          <xdr:colOff>304800</xdr:colOff>
          <xdr:row>8</xdr:row>
          <xdr:rowOff>241300</xdr:rowOff>
        </xdr:to>
        <xdr:sp macro="" textlink="">
          <xdr:nvSpPr>
            <xdr:cNvPr id="48150" name="Check Box 22" hidden="1">
              <a:extLst>
                <a:ext uri="{63B3BB69-23CF-44E3-9099-C40C66FF867C}">
                  <a14:compatExt spid="_x0000_s48150"/>
                </a:ext>
                <a:ext uri="{FF2B5EF4-FFF2-40B4-BE49-F238E27FC236}">
                  <a16:creationId xmlns:a16="http://schemas.microsoft.com/office/drawing/2014/main" id="{487BB5E4-F04B-1B45-A75E-B46D25AC7F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8</xdr:row>
          <xdr:rowOff>50800</xdr:rowOff>
        </xdr:from>
        <xdr:to>
          <xdr:col>9</xdr:col>
          <xdr:colOff>279400</xdr:colOff>
          <xdr:row>8</xdr:row>
          <xdr:rowOff>241300</xdr:rowOff>
        </xdr:to>
        <xdr:sp macro="" textlink="">
          <xdr:nvSpPr>
            <xdr:cNvPr id="48151" name="Check Box 23" hidden="1">
              <a:extLst>
                <a:ext uri="{63B3BB69-23CF-44E3-9099-C40C66FF867C}">
                  <a14:compatExt spid="_x0000_s48151"/>
                </a:ext>
                <a:ext uri="{FF2B5EF4-FFF2-40B4-BE49-F238E27FC236}">
                  <a16:creationId xmlns:a16="http://schemas.microsoft.com/office/drawing/2014/main" id="{D21B8F4C-C50C-3A49-A76D-0BF27ADBB7C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xdr:row>
          <xdr:rowOff>38100</xdr:rowOff>
        </xdr:from>
        <xdr:to>
          <xdr:col>10</xdr:col>
          <xdr:colOff>304800</xdr:colOff>
          <xdr:row>8</xdr:row>
          <xdr:rowOff>241300</xdr:rowOff>
        </xdr:to>
        <xdr:sp macro="" textlink="">
          <xdr:nvSpPr>
            <xdr:cNvPr id="48152" name="Check Box 24" hidden="1">
              <a:extLst>
                <a:ext uri="{63B3BB69-23CF-44E3-9099-C40C66FF867C}">
                  <a14:compatExt spid="_x0000_s48152"/>
                </a:ext>
                <a:ext uri="{FF2B5EF4-FFF2-40B4-BE49-F238E27FC236}">
                  <a16:creationId xmlns:a16="http://schemas.microsoft.com/office/drawing/2014/main" id="{5FAF59FC-F546-6342-A153-EED08BECADD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8</xdr:row>
          <xdr:rowOff>50800</xdr:rowOff>
        </xdr:from>
        <xdr:to>
          <xdr:col>9</xdr:col>
          <xdr:colOff>279400</xdr:colOff>
          <xdr:row>8</xdr:row>
          <xdr:rowOff>241300</xdr:rowOff>
        </xdr:to>
        <xdr:sp macro="" textlink="">
          <xdr:nvSpPr>
            <xdr:cNvPr id="48153" name="Check Box 25" hidden="1">
              <a:extLst>
                <a:ext uri="{63B3BB69-23CF-44E3-9099-C40C66FF867C}">
                  <a14:compatExt spid="_x0000_s48153"/>
                </a:ext>
                <a:ext uri="{FF2B5EF4-FFF2-40B4-BE49-F238E27FC236}">
                  <a16:creationId xmlns:a16="http://schemas.microsoft.com/office/drawing/2014/main" id="{773FB95F-0E8E-D545-9F0E-FEFBF71335B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38100</xdr:rowOff>
        </xdr:from>
        <xdr:to>
          <xdr:col>7</xdr:col>
          <xdr:colOff>279400</xdr:colOff>
          <xdr:row>9</xdr:row>
          <xdr:rowOff>241300</xdr:rowOff>
        </xdr:to>
        <xdr:sp macro="" textlink="">
          <xdr:nvSpPr>
            <xdr:cNvPr id="48154" name="Check Box 26" hidden="1">
              <a:extLst>
                <a:ext uri="{63B3BB69-23CF-44E3-9099-C40C66FF867C}">
                  <a14:compatExt spid="_x0000_s48154"/>
                </a:ext>
                <a:ext uri="{FF2B5EF4-FFF2-40B4-BE49-F238E27FC236}">
                  <a16:creationId xmlns:a16="http://schemas.microsoft.com/office/drawing/2014/main" id="{6978B72F-8D1C-AD48-853E-150FBFFC82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xdr:row>
          <xdr:rowOff>38100</xdr:rowOff>
        </xdr:from>
        <xdr:to>
          <xdr:col>8</xdr:col>
          <xdr:colOff>304800</xdr:colOff>
          <xdr:row>9</xdr:row>
          <xdr:rowOff>241300</xdr:rowOff>
        </xdr:to>
        <xdr:sp macro="" textlink="">
          <xdr:nvSpPr>
            <xdr:cNvPr id="48155" name="Check Box 27" hidden="1">
              <a:extLst>
                <a:ext uri="{63B3BB69-23CF-44E3-9099-C40C66FF867C}">
                  <a14:compatExt spid="_x0000_s48155"/>
                </a:ext>
                <a:ext uri="{FF2B5EF4-FFF2-40B4-BE49-F238E27FC236}">
                  <a16:creationId xmlns:a16="http://schemas.microsoft.com/office/drawing/2014/main" id="{A6170645-9214-B64D-B6F6-5513DE136B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xdr:row>
          <xdr:rowOff>38100</xdr:rowOff>
        </xdr:from>
        <xdr:to>
          <xdr:col>9</xdr:col>
          <xdr:colOff>304800</xdr:colOff>
          <xdr:row>9</xdr:row>
          <xdr:rowOff>241300</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C898DFA1-2E8C-724C-8748-B5F2B76D42E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10</xdr:row>
          <xdr:rowOff>38100</xdr:rowOff>
        </xdr:from>
        <xdr:to>
          <xdr:col>7</xdr:col>
          <xdr:colOff>304800</xdr:colOff>
          <xdr:row>10</xdr:row>
          <xdr:rowOff>241300</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0CFBAAA9-82D1-BD4E-88B8-B4F77940C5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10</xdr:row>
          <xdr:rowOff>38100</xdr:rowOff>
        </xdr:from>
        <xdr:to>
          <xdr:col>8</xdr:col>
          <xdr:colOff>279400</xdr:colOff>
          <xdr:row>10</xdr:row>
          <xdr:rowOff>241300</xdr:rowOff>
        </xdr:to>
        <xdr:sp macro="" textlink="">
          <xdr:nvSpPr>
            <xdr:cNvPr id="48158" name="Check Box 30" hidden="1">
              <a:extLst>
                <a:ext uri="{63B3BB69-23CF-44E3-9099-C40C66FF867C}">
                  <a14:compatExt spid="_x0000_s48158"/>
                </a:ext>
                <a:ext uri="{FF2B5EF4-FFF2-40B4-BE49-F238E27FC236}">
                  <a16:creationId xmlns:a16="http://schemas.microsoft.com/office/drawing/2014/main" id="{26808B54-0754-6F43-AA69-372E9C8685F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10</xdr:row>
          <xdr:rowOff>38100</xdr:rowOff>
        </xdr:from>
        <xdr:to>
          <xdr:col>9</xdr:col>
          <xdr:colOff>279400</xdr:colOff>
          <xdr:row>10</xdr:row>
          <xdr:rowOff>241300</xdr:rowOff>
        </xdr:to>
        <xdr:sp macro="" textlink="">
          <xdr:nvSpPr>
            <xdr:cNvPr id="48159" name="Check Box 31" hidden="1">
              <a:extLst>
                <a:ext uri="{63B3BB69-23CF-44E3-9099-C40C66FF867C}">
                  <a14:compatExt spid="_x0000_s48159"/>
                </a:ext>
                <a:ext uri="{FF2B5EF4-FFF2-40B4-BE49-F238E27FC236}">
                  <a16:creationId xmlns:a16="http://schemas.microsoft.com/office/drawing/2014/main" id="{9B34FEB6-346F-6449-9F7C-29DC9BF171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38100</xdr:rowOff>
        </xdr:from>
        <xdr:to>
          <xdr:col>10</xdr:col>
          <xdr:colOff>304800</xdr:colOff>
          <xdr:row>10</xdr:row>
          <xdr:rowOff>241300</xdr:rowOff>
        </xdr:to>
        <xdr:sp macro="" textlink="">
          <xdr:nvSpPr>
            <xdr:cNvPr id="48160" name="Check Box 32" hidden="1">
              <a:extLst>
                <a:ext uri="{63B3BB69-23CF-44E3-9099-C40C66FF867C}">
                  <a14:compatExt spid="_x0000_s48160"/>
                </a:ext>
                <a:ext uri="{FF2B5EF4-FFF2-40B4-BE49-F238E27FC236}">
                  <a16:creationId xmlns:a16="http://schemas.microsoft.com/office/drawing/2014/main" id="{2D7EFCBF-1E6E-F342-91FA-FCE87B70924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11</xdr:row>
          <xdr:rowOff>50800</xdr:rowOff>
        </xdr:from>
        <xdr:to>
          <xdr:col>7</xdr:col>
          <xdr:colOff>279400</xdr:colOff>
          <xdr:row>11</xdr:row>
          <xdr:rowOff>241300</xdr:rowOff>
        </xdr:to>
        <xdr:sp macro="" textlink="">
          <xdr:nvSpPr>
            <xdr:cNvPr id="48161" name="Check Box 33" hidden="1">
              <a:extLst>
                <a:ext uri="{63B3BB69-23CF-44E3-9099-C40C66FF867C}">
                  <a14:compatExt spid="_x0000_s48161"/>
                </a:ext>
                <a:ext uri="{FF2B5EF4-FFF2-40B4-BE49-F238E27FC236}">
                  <a16:creationId xmlns:a16="http://schemas.microsoft.com/office/drawing/2014/main" id="{8EC29CDB-1995-B347-8592-8194A6A5B5C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11</xdr:row>
          <xdr:rowOff>38100</xdr:rowOff>
        </xdr:from>
        <xdr:to>
          <xdr:col>8</xdr:col>
          <xdr:colOff>279400</xdr:colOff>
          <xdr:row>11</xdr:row>
          <xdr:rowOff>241300</xdr:rowOff>
        </xdr:to>
        <xdr:sp macro="" textlink="">
          <xdr:nvSpPr>
            <xdr:cNvPr id="48162" name="Check Box 34" hidden="1">
              <a:extLst>
                <a:ext uri="{63B3BB69-23CF-44E3-9099-C40C66FF867C}">
                  <a14:compatExt spid="_x0000_s48162"/>
                </a:ext>
                <a:ext uri="{FF2B5EF4-FFF2-40B4-BE49-F238E27FC236}">
                  <a16:creationId xmlns:a16="http://schemas.microsoft.com/office/drawing/2014/main" id="{EC700E8A-F423-9A41-9C4A-2E9BEB88B81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38100</xdr:rowOff>
        </xdr:from>
        <xdr:to>
          <xdr:col>9</xdr:col>
          <xdr:colOff>304800</xdr:colOff>
          <xdr:row>11</xdr:row>
          <xdr:rowOff>241300</xdr:rowOff>
        </xdr:to>
        <xdr:sp macro="" textlink="">
          <xdr:nvSpPr>
            <xdr:cNvPr id="48163" name="Check Box 35" hidden="1">
              <a:extLst>
                <a:ext uri="{63B3BB69-23CF-44E3-9099-C40C66FF867C}">
                  <a14:compatExt spid="_x0000_s48163"/>
                </a:ext>
                <a:ext uri="{FF2B5EF4-FFF2-40B4-BE49-F238E27FC236}">
                  <a16:creationId xmlns:a16="http://schemas.microsoft.com/office/drawing/2014/main" id="{59FC5252-4672-0E45-8525-24EF593FEB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38100</xdr:rowOff>
        </xdr:from>
        <xdr:to>
          <xdr:col>10</xdr:col>
          <xdr:colOff>304800</xdr:colOff>
          <xdr:row>11</xdr:row>
          <xdr:rowOff>241300</xdr:rowOff>
        </xdr:to>
        <xdr:sp macro="" textlink="">
          <xdr:nvSpPr>
            <xdr:cNvPr id="48164" name="Check Box 36" hidden="1">
              <a:extLst>
                <a:ext uri="{63B3BB69-23CF-44E3-9099-C40C66FF867C}">
                  <a14:compatExt spid="_x0000_s48164"/>
                </a:ext>
                <a:ext uri="{FF2B5EF4-FFF2-40B4-BE49-F238E27FC236}">
                  <a16:creationId xmlns:a16="http://schemas.microsoft.com/office/drawing/2014/main" id="{F2B7BA38-7733-F54C-AB09-1E62C5B2905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14</xdr:row>
          <xdr:rowOff>50800</xdr:rowOff>
        </xdr:from>
        <xdr:to>
          <xdr:col>7</xdr:col>
          <xdr:colOff>279400</xdr:colOff>
          <xdr:row>14</xdr:row>
          <xdr:rowOff>228600</xdr:rowOff>
        </xdr:to>
        <xdr:sp macro="" textlink="">
          <xdr:nvSpPr>
            <xdr:cNvPr id="48165" name="Check Box 37" hidden="1">
              <a:extLst>
                <a:ext uri="{63B3BB69-23CF-44E3-9099-C40C66FF867C}">
                  <a14:compatExt spid="_x0000_s48165"/>
                </a:ext>
                <a:ext uri="{FF2B5EF4-FFF2-40B4-BE49-F238E27FC236}">
                  <a16:creationId xmlns:a16="http://schemas.microsoft.com/office/drawing/2014/main" id="{545A74B5-D740-1A4F-9904-95768AA37B6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14</xdr:row>
          <xdr:rowOff>38100</xdr:rowOff>
        </xdr:from>
        <xdr:to>
          <xdr:col>8</xdr:col>
          <xdr:colOff>279400</xdr:colOff>
          <xdr:row>14</xdr:row>
          <xdr:rowOff>241300</xdr:rowOff>
        </xdr:to>
        <xdr:sp macro="" textlink="">
          <xdr:nvSpPr>
            <xdr:cNvPr id="48166" name="Check Box 38" hidden="1">
              <a:extLst>
                <a:ext uri="{63B3BB69-23CF-44E3-9099-C40C66FF867C}">
                  <a14:compatExt spid="_x0000_s48166"/>
                </a:ext>
                <a:ext uri="{FF2B5EF4-FFF2-40B4-BE49-F238E27FC236}">
                  <a16:creationId xmlns:a16="http://schemas.microsoft.com/office/drawing/2014/main" id="{06E7646A-EA70-3244-846F-C215AF278F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14</xdr:row>
          <xdr:rowOff>50800</xdr:rowOff>
        </xdr:from>
        <xdr:to>
          <xdr:col>9</xdr:col>
          <xdr:colOff>304800</xdr:colOff>
          <xdr:row>14</xdr:row>
          <xdr:rowOff>241300</xdr:rowOff>
        </xdr:to>
        <xdr:sp macro="" textlink="">
          <xdr:nvSpPr>
            <xdr:cNvPr id="48167" name="Check Box 39" hidden="1">
              <a:extLst>
                <a:ext uri="{63B3BB69-23CF-44E3-9099-C40C66FF867C}">
                  <a14:compatExt spid="_x0000_s48167"/>
                </a:ext>
                <a:ext uri="{FF2B5EF4-FFF2-40B4-BE49-F238E27FC236}">
                  <a16:creationId xmlns:a16="http://schemas.microsoft.com/office/drawing/2014/main" id="{8AB63F01-FF89-524E-A794-8901C60A2EB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14</xdr:row>
          <xdr:rowOff>50800</xdr:rowOff>
        </xdr:from>
        <xdr:to>
          <xdr:col>10</xdr:col>
          <xdr:colOff>279400</xdr:colOff>
          <xdr:row>14</xdr:row>
          <xdr:rowOff>241300</xdr:rowOff>
        </xdr:to>
        <xdr:sp macro="" textlink="">
          <xdr:nvSpPr>
            <xdr:cNvPr id="48168" name="Check Box 40" hidden="1">
              <a:extLst>
                <a:ext uri="{63B3BB69-23CF-44E3-9099-C40C66FF867C}">
                  <a14:compatExt spid="_x0000_s48168"/>
                </a:ext>
                <a:ext uri="{FF2B5EF4-FFF2-40B4-BE49-F238E27FC236}">
                  <a16:creationId xmlns:a16="http://schemas.microsoft.com/office/drawing/2014/main" id="{225441A0-E678-CA40-916B-39143746DC7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15</xdr:row>
          <xdr:rowOff>38100</xdr:rowOff>
        </xdr:from>
        <xdr:to>
          <xdr:col>7</xdr:col>
          <xdr:colOff>279400</xdr:colOff>
          <xdr:row>15</xdr:row>
          <xdr:rowOff>241300</xdr:rowOff>
        </xdr:to>
        <xdr:sp macro="" textlink="">
          <xdr:nvSpPr>
            <xdr:cNvPr id="48169" name="Check Box 41" hidden="1">
              <a:extLst>
                <a:ext uri="{63B3BB69-23CF-44E3-9099-C40C66FF867C}">
                  <a14:compatExt spid="_x0000_s48169"/>
                </a:ext>
                <a:ext uri="{FF2B5EF4-FFF2-40B4-BE49-F238E27FC236}">
                  <a16:creationId xmlns:a16="http://schemas.microsoft.com/office/drawing/2014/main" id="{E22A9CA3-C6BF-5E47-80B5-6FF2274799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15</xdr:row>
          <xdr:rowOff>38100</xdr:rowOff>
        </xdr:from>
        <xdr:to>
          <xdr:col>8</xdr:col>
          <xdr:colOff>279400</xdr:colOff>
          <xdr:row>15</xdr:row>
          <xdr:rowOff>241300</xdr:rowOff>
        </xdr:to>
        <xdr:sp macro="" textlink="">
          <xdr:nvSpPr>
            <xdr:cNvPr id="48170" name="Check Box 42" hidden="1">
              <a:extLst>
                <a:ext uri="{63B3BB69-23CF-44E3-9099-C40C66FF867C}">
                  <a14:compatExt spid="_x0000_s48170"/>
                </a:ext>
                <a:ext uri="{FF2B5EF4-FFF2-40B4-BE49-F238E27FC236}">
                  <a16:creationId xmlns:a16="http://schemas.microsoft.com/office/drawing/2014/main" id="{977657D5-7280-7A49-BB30-34DF99B24F1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15</xdr:row>
          <xdr:rowOff>38100</xdr:rowOff>
        </xdr:from>
        <xdr:to>
          <xdr:col>9</xdr:col>
          <xdr:colOff>279400</xdr:colOff>
          <xdr:row>15</xdr:row>
          <xdr:rowOff>241300</xdr:rowOff>
        </xdr:to>
        <xdr:sp macro="" textlink="">
          <xdr:nvSpPr>
            <xdr:cNvPr id="48171" name="Check Box 43" hidden="1">
              <a:extLst>
                <a:ext uri="{63B3BB69-23CF-44E3-9099-C40C66FF867C}">
                  <a14:compatExt spid="_x0000_s48171"/>
                </a:ext>
                <a:ext uri="{FF2B5EF4-FFF2-40B4-BE49-F238E27FC236}">
                  <a16:creationId xmlns:a16="http://schemas.microsoft.com/office/drawing/2014/main" id="{C44C484B-D93B-744D-B066-7D03BE3939F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15</xdr:row>
          <xdr:rowOff>50800</xdr:rowOff>
        </xdr:from>
        <xdr:to>
          <xdr:col>10</xdr:col>
          <xdr:colOff>279400</xdr:colOff>
          <xdr:row>15</xdr:row>
          <xdr:rowOff>241300</xdr:rowOff>
        </xdr:to>
        <xdr:sp macro="" textlink="">
          <xdr:nvSpPr>
            <xdr:cNvPr id="48172" name="Check Box 44" hidden="1">
              <a:extLst>
                <a:ext uri="{63B3BB69-23CF-44E3-9099-C40C66FF867C}">
                  <a14:compatExt spid="_x0000_s48172"/>
                </a:ext>
                <a:ext uri="{FF2B5EF4-FFF2-40B4-BE49-F238E27FC236}">
                  <a16:creationId xmlns:a16="http://schemas.microsoft.com/office/drawing/2014/main" id="{ACFF4454-AC42-6841-BE67-ED8E211428C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16</xdr:row>
          <xdr:rowOff>38100</xdr:rowOff>
        </xdr:from>
        <xdr:to>
          <xdr:col>8</xdr:col>
          <xdr:colOff>279400</xdr:colOff>
          <xdr:row>16</xdr:row>
          <xdr:rowOff>241300</xdr:rowOff>
        </xdr:to>
        <xdr:sp macro="" textlink="">
          <xdr:nvSpPr>
            <xdr:cNvPr id="48173" name="Check Box 45" hidden="1">
              <a:extLst>
                <a:ext uri="{63B3BB69-23CF-44E3-9099-C40C66FF867C}">
                  <a14:compatExt spid="_x0000_s48173"/>
                </a:ext>
                <a:ext uri="{FF2B5EF4-FFF2-40B4-BE49-F238E27FC236}">
                  <a16:creationId xmlns:a16="http://schemas.microsoft.com/office/drawing/2014/main" id="{B7E8D4C9-C1DB-894C-BE2D-0C64DBFD66B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16</xdr:row>
          <xdr:rowOff>38100</xdr:rowOff>
        </xdr:from>
        <xdr:to>
          <xdr:col>9</xdr:col>
          <xdr:colOff>279400</xdr:colOff>
          <xdr:row>16</xdr:row>
          <xdr:rowOff>241300</xdr:rowOff>
        </xdr:to>
        <xdr:sp macro="" textlink="">
          <xdr:nvSpPr>
            <xdr:cNvPr id="48174" name="Check Box 46" hidden="1">
              <a:extLst>
                <a:ext uri="{63B3BB69-23CF-44E3-9099-C40C66FF867C}">
                  <a14:compatExt spid="_x0000_s48174"/>
                </a:ext>
                <a:ext uri="{FF2B5EF4-FFF2-40B4-BE49-F238E27FC236}">
                  <a16:creationId xmlns:a16="http://schemas.microsoft.com/office/drawing/2014/main" id="{DD377BF4-D3CA-564D-BAA2-F0F3AF7DCF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16</xdr:row>
          <xdr:rowOff>38100</xdr:rowOff>
        </xdr:from>
        <xdr:to>
          <xdr:col>10</xdr:col>
          <xdr:colOff>279400</xdr:colOff>
          <xdr:row>16</xdr:row>
          <xdr:rowOff>241300</xdr:rowOff>
        </xdr:to>
        <xdr:sp macro="" textlink="">
          <xdr:nvSpPr>
            <xdr:cNvPr id="48175" name="Check Box 47" hidden="1">
              <a:extLst>
                <a:ext uri="{63B3BB69-23CF-44E3-9099-C40C66FF867C}">
                  <a14:compatExt spid="_x0000_s48175"/>
                </a:ext>
                <a:ext uri="{FF2B5EF4-FFF2-40B4-BE49-F238E27FC236}">
                  <a16:creationId xmlns:a16="http://schemas.microsoft.com/office/drawing/2014/main" id="{3ABF8419-DBCE-F146-B860-F2943ABFEA0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25</xdr:row>
          <xdr:rowOff>0</xdr:rowOff>
        </xdr:from>
        <xdr:to>
          <xdr:col>13</xdr:col>
          <xdr:colOff>304800</xdr:colOff>
          <xdr:row>26</xdr:row>
          <xdr:rowOff>76200</xdr:rowOff>
        </xdr:to>
        <xdr:sp macro="" textlink="">
          <xdr:nvSpPr>
            <xdr:cNvPr id="48176" name="Group Box 48" hidden="1">
              <a:extLst>
                <a:ext uri="{63B3BB69-23CF-44E3-9099-C40C66FF867C}">
                  <a14:compatExt spid="_x0000_s48176"/>
                </a:ext>
                <a:ext uri="{FF2B5EF4-FFF2-40B4-BE49-F238E27FC236}">
                  <a16:creationId xmlns:a16="http://schemas.microsoft.com/office/drawing/2014/main" id="{177D1D03-7728-4E49-B519-9E58F99E26C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25</xdr:row>
          <xdr:rowOff>266700</xdr:rowOff>
        </xdr:from>
        <xdr:to>
          <xdr:col>13</xdr:col>
          <xdr:colOff>114300</xdr:colOff>
          <xdr:row>27</xdr:row>
          <xdr:rowOff>76200</xdr:rowOff>
        </xdr:to>
        <xdr:sp macro="" textlink="">
          <xdr:nvSpPr>
            <xdr:cNvPr id="48177" name="Group Box 49" hidden="1">
              <a:extLst>
                <a:ext uri="{63B3BB69-23CF-44E3-9099-C40C66FF867C}">
                  <a14:compatExt spid="_x0000_s48177"/>
                </a:ext>
                <a:ext uri="{FF2B5EF4-FFF2-40B4-BE49-F238E27FC236}">
                  <a16:creationId xmlns:a16="http://schemas.microsoft.com/office/drawing/2014/main" id="{278BCEAF-B745-594D-BD6F-749CDC5A93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xdr:row>
          <xdr:rowOff>50800</xdr:rowOff>
        </xdr:from>
        <xdr:to>
          <xdr:col>7</xdr:col>
          <xdr:colOff>304800</xdr:colOff>
          <xdr:row>26</xdr:row>
          <xdr:rowOff>241300</xdr:rowOff>
        </xdr:to>
        <xdr:sp macro="" textlink="">
          <xdr:nvSpPr>
            <xdr:cNvPr id="48178" name="Check Box 50" hidden="1">
              <a:extLst>
                <a:ext uri="{63B3BB69-23CF-44E3-9099-C40C66FF867C}">
                  <a14:compatExt spid="_x0000_s48178"/>
                </a:ext>
                <a:ext uri="{FF2B5EF4-FFF2-40B4-BE49-F238E27FC236}">
                  <a16:creationId xmlns:a16="http://schemas.microsoft.com/office/drawing/2014/main" id="{04E00F57-DD0F-6A44-B71D-6C4795AA4CA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26</xdr:row>
          <xdr:rowOff>50800</xdr:rowOff>
        </xdr:from>
        <xdr:to>
          <xdr:col>8</xdr:col>
          <xdr:colOff>304800</xdr:colOff>
          <xdr:row>26</xdr:row>
          <xdr:rowOff>241300</xdr:rowOff>
        </xdr:to>
        <xdr:sp macro="" textlink="">
          <xdr:nvSpPr>
            <xdr:cNvPr id="48179" name="Check Box 51" hidden="1">
              <a:extLst>
                <a:ext uri="{63B3BB69-23CF-44E3-9099-C40C66FF867C}">
                  <a14:compatExt spid="_x0000_s48179"/>
                </a:ext>
                <a:ext uri="{FF2B5EF4-FFF2-40B4-BE49-F238E27FC236}">
                  <a16:creationId xmlns:a16="http://schemas.microsoft.com/office/drawing/2014/main" id="{A0C1799D-F450-6E45-B9D5-ABD09E1DB2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50800</xdr:rowOff>
        </xdr:from>
        <xdr:to>
          <xdr:col>9</xdr:col>
          <xdr:colOff>304800</xdr:colOff>
          <xdr:row>26</xdr:row>
          <xdr:rowOff>241300</xdr:rowOff>
        </xdr:to>
        <xdr:sp macro="" textlink="">
          <xdr:nvSpPr>
            <xdr:cNvPr id="48180" name="Check Box 52" hidden="1">
              <a:extLst>
                <a:ext uri="{63B3BB69-23CF-44E3-9099-C40C66FF867C}">
                  <a14:compatExt spid="_x0000_s48180"/>
                </a:ext>
                <a:ext uri="{FF2B5EF4-FFF2-40B4-BE49-F238E27FC236}">
                  <a16:creationId xmlns:a16="http://schemas.microsoft.com/office/drawing/2014/main" id="{1467E1D8-91EE-9C4C-8BDA-FF2E7022C9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26</xdr:row>
          <xdr:rowOff>38100</xdr:rowOff>
        </xdr:from>
        <xdr:to>
          <xdr:col>10</xdr:col>
          <xdr:colOff>304800</xdr:colOff>
          <xdr:row>26</xdr:row>
          <xdr:rowOff>241300</xdr:rowOff>
        </xdr:to>
        <xdr:sp macro="" textlink="">
          <xdr:nvSpPr>
            <xdr:cNvPr id="48181" name="Check Box 53" hidden="1">
              <a:extLst>
                <a:ext uri="{63B3BB69-23CF-44E3-9099-C40C66FF867C}">
                  <a14:compatExt spid="_x0000_s48181"/>
                </a:ext>
                <a:ext uri="{FF2B5EF4-FFF2-40B4-BE49-F238E27FC236}">
                  <a16:creationId xmlns:a16="http://schemas.microsoft.com/office/drawing/2014/main" id="{318CEB23-3C89-E741-84ED-FFFEBF1364F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42</xdr:row>
          <xdr:rowOff>254000</xdr:rowOff>
        </xdr:from>
        <xdr:to>
          <xdr:col>13</xdr:col>
          <xdr:colOff>254000</xdr:colOff>
          <xdr:row>44</xdr:row>
          <xdr:rowOff>50800</xdr:rowOff>
        </xdr:to>
        <xdr:sp macro="" textlink="">
          <xdr:nvSpPr>
            <xdr:cNvPr id="48208" name="Group Box 80" hidden="1">
              <a:extLst>
                <a:ext uri="{63B3BB69-23CF-44E3-9099-C40C66FF867C}">
                  <a14:compatExt spid="_x0000_s48208"/>
                </a:ext>
                <a:ext uri="{FF2B5EF4-FFF2-40B4-BE49-F238E27FC236}">
                  <a16:creationId xmlns:a16="http://schemas.microsoft.com/office/drawing/2014/main" id="{C209FEB4-01CA-684B-8B7C-81EB157468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45</xdr:row>
          <xdr:rowOff>266700</xdr:rowOff>
        </xdr:from>
        <xdr:to>
          <xdr:col>13</xdr:col>
          <xdr:colOff>88900</xdr:colOff>
          <xdr:row>47</xdr:row>
          <xdr:rowOff>12700</xdr:rowOff>
        </xdr:to>
        <xdr:sp macro="" textlink="">
          <xdr:nvSpPr>
            <xdr:cNvPr id="48209" name="Group Box 81" hidden="1">
              <a:extLst>
                <a:ext uri="{63B3BB69-23CF-44E3-9099-C40C66FF867C}">
                  <a14:compatExt spid="_x0000_s48209"/>
                </a:ext>
                <a:ext uri="{FF2B5EF4-FFF2-40B4-BE49-F238E27FC236}">
                  <a16:creationId xmlns:a16="http://schemas.microsoft.com/office/drawing/2014/main" id="{1F6ED5A6-F943-F248-87DB-9E34D1B3FCC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42</xdr:row>
          <xdr:rowOff>0</xdr:rowOff>
        </xdr:from>
        <xdr:to>
          <xdr:col>13</xdr:col>
          <xdr:colOff>254000</xdr:colOff>
          <xdr:row>43</xdr:row>
          <xdr:rowOff>76200</xdr:rowOff>
        </xdr:to>
        <xdr:sp macro="" textlink="">
          <xdr:nvSpPr>
            <xdr:cNvPr id="48238" name="Group Box 110" hidden="1">
              <a:extLst>
                <a:ext uri="{63B3BB69-23CF-44E3-9099-C40C66FF867C}">
                  <a14:compatExt spid="_x0000_s48238"/>
                </a:ext>
                <a:ext uri="{FF2B5EF4-FFF2-40B4-BE49-F238E27FC236}">
                  <a16:creationId xmlns:a16="http://schemas.microsoft.com/office/drawing/2014/main" id="{69E40F82-A361-EB48-83CD-8ABDF80346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42</xdr:row>
          <xdr:rowOff>266700</xdr:rowOff>
        </xdr:from>
        <xdr:to>
          <xdr:col>13</xdr:col>
          <xdr:colOff>88900</xdr:colOff>
          <xdr:row>44</xdr:row>
          <xdr:rowOff>76200</xdr:rowOff>
        </xdr:to>
        <xdr:sp macro="" textlink="">
          <xdr:nvSpPr>
            <xdr:cNvPr id="48239" name="Group Box 111" hidden="1">
              <a:extLst>
                <a:ext uri="{63B3BB69-23CF-44E3-9099-C40C66FF867C}">
                  <a14:compatExt spid="_x0000_s48239"/>
                </a:ext>
                <a:ext uri="{FF2B5EF4-FFF2-40B4-BE49-F238E27FC236}">
                  <a16:creationId xmlns:a16="http://schemas.microsoft.com/office/drawing/2014/main" id="{0041C2B6-130B-C349-9430-5D1CD246467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50</xdr:row>
          <xdr:rowOff>0</xdr:rowOff>
        </xdr:from>
        <xdr:to>
          <xdr:col>13</xdr:col>
          <xdr:colOff>304800</xdr:colOff>
          <xdr:row>51</xdr:row>
          <xdr:rowOff>76200</xdr:rowOff>
        </xdr:to>
        <xdr:sp macro="" textlink="">
          <xdr:nvSpPr>
            <xdr:cNvPr id="48244" name="Group Box 116" hidden="1">
              <a:extLst>
                <a:ext uri="{63B3BB69-23CF-44E3-9099-C40C66FF867C}">
                  <a14:compatExt spid="_x0000_s48244"/>
                </a:ext>
                <a:ext uri="{FF2B5EF4-FFF2-40B4-BE49-F238E27FC236}">
                  <a16:creationId xmlns:a16="http://schemas.microsoft.com/office/drawing/2014/main" id="{0597310F-5BC1-CC4C-8EA1-832DA2CA57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15</xdr:row>
          <xdr:rowOff>50800</xdr:rowOff>
        </xdr:from>
        <xdr:to>
          <xdr:col>24</xdr:col>
          <xdr:colOff>304800</xdr:colOff>
          <xdr:row>15</xdr:row>
          <xdr:rowOff>241300</xdr:rowOff>
        </xdr:to>
        <xdr:sp macro="" textlink="">
          <xdr:nvSpPr>
            <xdr:cNvPr id="48245" name="Check Box 117" hidden="1">
              <a:extLst>
                <a:ext uri="{63B3BB69-23CF-44E3-9099-C40C66FF867C}">
                  <a14:compatExt spid="_x0000_s48245"/>
                </a:ext>
                <a:ext uri="{FF2B5EF4-FFF2-40B4-BE49-F238E27FC236}">
                  <a16:creationId xmlns:a16="http://schemas.microsoft.com/office/drawing/2014/main" id="{263FC01C-3BA6-1946-A89F-07935EC3840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15</xdr:row>
          <xdr:rowOff>50800</xdr:rowOff>
        </xdr:from>
        <xdr:to>
          <xdr:col>25</xdr:col>
          <xdr:colOff>304800</xdr:colOff>
          <xdr:row>15</xdr:row>
          <xdr:rowOff>241300</xdr:rowOff>
        </xdr:to>
        <xdr:sp macro="" textlink="">
          <xdr:nvSpPr>
            <xdr:cNvPr id="48246" name="Check Box 118" hidden="1">
              <a:extLst>
                <a:ext uri="{63B3BB69-23CF-44E3-9099-C40C66FF867C}">
                  <a14:compatExt spid="_x0000_s48246"/>
                </a:ext>
                <a:ext uri="{FF2B5EF4-FFF2-40B4-BE49-F238E27FC236}">
                  <a16:creationId xmlns:a16="http://schemas.microsoft.com/office/drawing/2014/main" id="{2C522107-1B5A-DE47-8362-99BA7B96AD6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15</xdr:row>
          <xdr:rowOff>50800</xdr:rowOff>
        </xdr:from>
        <xdr:to>
          <xdr:col>26</xdr:col>
          <xdr:colOff>304800</xdr:colOff>
          <xdr:row>15</xdr:row>
          <xdr:rowOff>241300</xdr:rowOff>
        </xdr:to>
        <xdr:sp macro="" textlink="">
          <xdr:nvSpPr>
            <xdr:cNvPr id="48247" name="Check Box 119" hidden="1">
              <a:extLst>
                <a:ext uri="{63B3BB69-23CF-44E3-9099-C40C66FF867C}">
                  <a14:compatExt spid="_x0000_s48247"/>
                </a:ext>
                <a:ext uri="{FF2B5EF4-FFF2-40B4-BE49-F238E27FC236}">
                  <a16:creationId xmlns:a16="http://schemas.microsoft.com/office/drawing/2014/main" id="{9AB877B8-8DFE-6449-9813-601091FAE9D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15</xdr:row>
          <xdr:rowOff>38100</xdr:rowOff>
        </xdr:from>
        <xdr:to>
          <xdr:col>27</xdr:col>
          <xdr:colOff>304800</xdr:colOff>
          <xdr:row>15</xdr:row>
          <xdr:rowOff>241300</xdr:rowOff>
        </xdr:to>
        <xdr:sp macro="" textlink="">
          <xdr:nvSpPr>
            <xdr:cNvPr id="48248" name="Check Box 120" hidden="1">
              <a:extLst>
                <a:ext uri="{63B3BB69-23CF-44E3-9099-C40C66FF867C}">
                  <a14:compatExt spid="_x0000_s48248"/>
                </a:ext>
                <a:ext uri="{FF2B5EF4-FFF2-40B4-BE49-F238E27FC236}">
                  <a16:creationId xmlns:a16="http://schemas.microsoft.com/office/drawing/2014/main" id="{792ADAF6-731A-1C4F-ACBB-76298424AEB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16</xdr:row>
          <xdr:rowOff>50800</xdr:rowOff>
        </xdr:from>
        <xdr:to>
          <xdr:col>24</xdr:col>
          <xdr:colOff>304800</xdr:colOff>
          <xdr:row>16</xdr:row>
          <xdr:rowOff>228600</xdr:rowOff>
        </xdr:to>
        <xdr:sp macro="" textlink="">
          <xdr:nvSpPr>
            <xdr:cNvPr id="48249" name="Check Box 121" hidden="1">
              <a:extLst>
                <a:ext uri="{63B3BB69-23CF-44E3-9099-C40C66FF867C}">
                  <a14:compatExt spid="_x0000_s48249"/>
                </a:ext>
                <a:ext uri="{FF2B5EF4-FFF2-40B4-BE49-F238E27FC236}">
                  <a16:creationId xmlns:a16="http://schemas.microsoft.com/office/drawing/2014/main" id="{B4ABAB51-F4C9-C342-B761-B97633BAADA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16</xdr:row>
          <xdr:rowOff>50800</xdr:rowOff>
        </xdr:from>
        <xdr:to>
          <xdr:col>25</xdr:col>
          <xdr:colOff>304800</xdr:colOff>
          <xdr:row>16</xdr:row>
          <xdr:rowOff>241300</xdr:rowOff>
        </xdr:to>
        <xdr:sp macro="" textlink="">
          <xdr:nvSpPr>
            <xdr:cNvPr id="48250" name="Check Box 122" hidden="1">
              <a:extLst>
                <a:ext uri="{63B3BB69-23CF-44E3-9099-C40C66FF867C}">
                  <a14:compatExt spid="_x0000_s48250"/>
                </a:ext>
                <a:ext uri="{FF2B5EF4-FFF2-40B4-BE49-F238E27FC236}">
                  <a16:creationId xmlns:a16="http://schemas.microsoft.com/office/drawing/2014/main" id="{FFCFAE3D-A304-2B4F-88EF-9BFFEA7DEF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16</xdr:row>
          <xdr:rowOff>50800</xdr:rowOff>
        </xdr:from>
        <xdr:to>
          <xdr:col>26</xdr:col>
          <xdr:colOff>304800</xdr:colOff>
          <xdr:row>16</xdr:row>
          <xdr:rowOff>241300</xdr:rowOff>
        </xdr:to>
        <xdr:sp macro="" textlink="">
          <xdr:nvSpPr>
            <xdr:cNvPr id="48251" name="Check Box 123" hidden="1">
              <a:extLst>
                <a:ext uri="{63B3BB69-23CF-44E3-9099-C40C66FF867C}">
                  <a14:compatExt spid="_x0000_s48251"/>
                </a:ext>
                <a:ext uri="{FF2B5EF4-FFF2-40B4-BE49-F238E27FC236}">
                  <a16:creationId xmlns:a16="http://schemas.microsoft.com/office/drawing/2014/main" id="{393CA571-2EFE-CC42-B356-51BAA4EC53C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16</xdr:row>
          <xdr:rowOff>50800</xdr:rowOff>
        </xdr:from>
        <xdr:to>
          <xdr:col>27</xdr:col>
          <xdr:colOff>304800</xdr:colOff>
          <xdr:row>16</xdr:row>
          <xdr:rowOff>241300</xdr:rowOff>
        </xdr:to>
        <xdr:sp macro="" textlink="">
          <xdr:nvSpPr>
            <xdr:cNvPr id="48252" name="Check Box 124" hidden="1">
              <a:extLst>
                <a:ext uri="{63B3BB69-23CF-44E3-9099-C40C66FF867C}">
                  <a14:compatExt spid="_x0000_s48252"/>
                </a:ext>
                <a:ext uri="{FF2B5EF4-FFF2-40B4-BE49-F238E27FC236}">
                  <a16:creationId xmlns:a16="http://schemas.microsoft.com/office/drawing/2014/main" id="{80745355-6D10-7041-8CE5-2AEF1AF8F3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17</xdr:row>
          <xdr:rowOff>38100</xdr:rowOff>
        </xdr:from>
        <xdr:to>
          <xdr:col>24</xdr:col>
          <xdr:colOff>304800</xdr:colOff>
          <xdr:row>17</xdr:row>
          <xdr:rowOff>241300</xdr:rowOff>
        </xdr:to>
        <xdr:sp macro="" textlink="">
          <xdr:nvSpPr>
            <xdr:cNvPr id="48253" name="Check Box 125" hidden="1">
              <a:extLst>
                <a:ext uri="{63B3BB69-23CF-44E3-9099-C40C66FF867C}">
                  <a14:compatExt spid="_x0000_s48253"/>
                </a:ext>
                <a:ext uri="{FF2B5EF4-FFF2-40B4-BE49-F238E27FC236}">
                  <a16:creationId xmlns:a16="http://schemas.microsoft.com/office/drawing/2014/main" id="{9604E97A-64CD-574A-848E-EDE1566420E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17</xdr:row>
          <xdr:rowOff>38100</xdr:rowOff>
        </xdr:from>
        <xdr:to>
          <xdr:col>25</xdr:col>
          <xdr:colOff>304800</xdr:colOff>
          <xdr:row>17</xdr:row>
          <xdr:rowOff>241300</xdr:rowOff>
        </xdr:to>
        <xdr:sp macro="" textlink="">
          <xdr:nvSpPr>
            <xdr:cNvPr id="48254" name="Check Box 126" hidden="1">
              <a:extLst>
                <a:ext uri="{63B3BB69-23CF-44E3-9099-C40C66FF867C}">
                  <a14:compatExt spid="_x0000_s48254"/>
                </a:ext>
                <a:ext uri="{FF2B5EF4-FFF2-40B4-BE49-F238E27FC236}">
                  <a16:creationId xmlns:a16="http://schemas.microsoft.com/office/drawing/2014/main" id="{3465ADCB-711A-F349-977A-061B574113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17</xdr:row>
          <xdr:rowOff>38100</xdr:rowOff>
        </xdr:from>
        <xdr:to>
          <xdr:col>27</xdr:col>
          <xdr:colOff>12700</xdr:colOff>
          <xdr:row>17</xdr:row>
          <xdr:rowOff>241300</xdr:rowOff>
        </xdr:to>
        <xdr:sp macro="" textlink="">
          <xdr:nvSpPr>
            <xdr:cNvPr id="48255" name="Check Box 127" hidden="1">
              <a:extLst>
                <a:ext uri="{63B3BB69-23CF-44E3-9099-C40C66FF867C}">
                  <a14:compatExt spid="_x0000_s48255"/>
                </a:ext>
                <a:ext uri="{FF2B5EF4-FFF2-40B4-BE49-F238E27FC236}">
                  <a16:creationId xmlns:a16="http://schemas.microsoft.com/office/drawing/2014/main" id="{FA197CBB-AEB1-E646-87FB-A644C31567F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17</xdr:row>
          <xdr:rowOff>50800</xdr:rowOff>
        </xdr:from>
        <xdr:to>
          <xdr:col>27</xdr:col>
          <xdr:colOff>304800</xdr:colOff>
          <xdr:row>17</xdr:row>
          <xdr:rowOff>241300</xdr:rowOff>
        </xdr:to>
        <xdr:sp macro="" textlink="">
          <xdr:nvSpPr>
            <xdr:cNvPr id="48256" name="Check Box 128" hidden="1">
              <a:extLst>
                <a:ext uri="{63B3BB69-23CF-44E3-9099-C40C66FF867C}">
                  <a14:compatExt spid="_x0000_s48256"/>
                </a:ext>
                <a:ext uri="{FF2B5EF4-FFF2-40B4-BE49-F238E27FC236}">
                  <a16:creationId xmlns:a16="http://schemas.microsoft.com/office/drawing/2014/main" id="{AA0113CA-10E2-CB41-81D6-3FB8A352FDE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18</xdr:row>
          <xdr:rowOff>38100</xdr:rowOff>
        </xdr:from>
        <xdr:to>
          <xdr:col>25</xdr:col>
          <xdr:colOff>0</xdr:colOff>
          <xdr:row>18</xdr:row>
          <xdr:rowOff>241300</xdr:rowOff>
        </xdr:to>
        <xdr:sp macro="" textlink="">
          <xdr:nvSpPr>
            <xdr:cNvPr id="48257" name="Check Box 129" hidden="1">
              <a:extLst>
                <a:ext uri="{63B3BB69-23CF-44E3-9099-C40C66FF867C}">
                  <a14:compatExt spid="_x0000_s48257"/>
                </a:ext>
                <a:ext uri="{FF2B5EF4-FFF2-40B4-BE49-F238E27FC236}">
                  <a16:creationId xmlns:a16="http://schemas.microsoft.com/office/drawing/2014/main" id="{C3CBF8A1-3A22-A542-BD7C-04A76B5B2CF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18</xdr:row>
          <xdr:rowOff>38100</xdr:rowOff>
        </xdr:from>
        <xdr:to>
          <xdr:col>25</xdr:col>
          <xdr:colOff>304800</xdr:colOff>
          <xdr:row>18</xdr:row>
          <xdr:rowOff>241300</xdr:rowOff>
        </xdr:to>
        <xdr:sp macro="" textlink="">
          <xdr:nvSpPr>
            <xdr:cNvPr id="48258" name="Check Box 130" hidden="1">
              <a:extLst>
                <a:ext uri="{63B3BB69-23CF-44E3-9099-C40C66FF867C}">
                  <a14:compatExt spid="_x0000_s48258"/>
                </a:ext>
                <a:ext uri="{FF2B5EF4-FFF2-40B4-BE49-F238E27FC236}">
                  <a16:creationId xmlns:a16="http://schemas.microsoft.com/office/drawing/2014/main" id="{6940B19F-670E-A840-8B70-8A5CD2862A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18</xdr:row>
          <xdr:rowOff>38100</xdr:rowOff>
        </xdr:from>
        <xdr:to>
          <xdr:col>26</xdr:col>
          <xdr:colOff>304800</xdr:colOff>
          <xdr:row>18</xdr:row>
          <xdr:rowOff>241300</xdr:rowOff>
        </xdr:to>
        <xdr:sp macro="" textlink="">
          <xdr:nvSpPr>
            <xdr:cNvPr id="48259" name="Check Box 131" hidden="1">
              <a:extLst>
                <a:ext uri="{63B3BB69-23CF-44E3-9099-C40C66FF867C}">
                  <a14:compatExt spid="_x0000_s48259"/>
                </a:ext>
                <a:ext uri="{FF2B5EF4-FFF2-40B4-BE49-F238E27FC236}">
                  <a16:creationId xmlns:a16="http://schemas.microsoft.com/office/drawing/2014/main" id="{F2C602B7-C7E8-024E-ABA8-439DC42ADE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18</xdr:row>
          <xdr:rowOff>38100</xdr:rowOff>
        </xdr:from>
        <xdr:to>
          <xdr:col>27</xdr:col>
          <xdr:colOff>304800</xdr:colOff>
          <xdr:row>18</xdr:row>
          <xdr:rowOff>241300</xdr:rowOff>
        </xdr:to>
        <xdr:sp macro="" textlink="">
          <xdr:nvSpPr>
            <xdr:cNvPr id="48260" name="Check Box 132" hidden="1">
              <a:extLst>
                <a:ext uri="{63B3BB69-23CF-44E3-9099-C40C66FF867C}">
                  <a14:compatExt spid="_x0000_s48260"/>
                </a:ext>
                <a:ext uri="{FF2B5EF4-FFF2-40B4-BE49-F238E27FC236}">
                  <a16:creationId xmlns:a16="http://schemas.microsoft.com/office/drawing/2014/main" id="{916B0CD4-1BA1-4044-B07D-1A11400E73F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19</xdr:row>
          <xdr:rowOff>50800</xdr:rowOff>
        </xdr:from>
        <xdr:to>
          <xdr:col>24</xdr:col>
          <xdr:colOff>279400</xdr:colOff>
          <xdr:row>19</xdr:row>
          <xdr:rowOff>241300</xdr:rowOff>
        </xdr:to>
        <xdr:sp macro="" textlink="">
          <xdr:nvSpPr>
            <xdr:cNvPr id="48261" name="Check Box 133" hidden="1">
              <a:extLst>
                <a:ext uri="{63B3BB69-23CF-44E3-9099-C40C66FF867C}">
                  <a14:compatExt spid="_x0000_s48261"/>
                </a:ext>
                <a:ext uri="{FF2B5EF4-FFF2-40B4-BE49-F238E27FC236}">
                  <a16:creationId xmlns:a16="http://schemas.microsoft.com/office/drawing/2014/main" id="{415777B1-DEF7-7144-A923-F079DF0F8F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19</xdr:row>
          <xdr:rowOff>38100</xdr:rowOff>
        </xdr:from>
        <xdr:to>
          <xdr:col>25</xdr:col>
          <xdr:colOff>304800</xdr:colOff>
          <xdr:row>19</xdr:row>
          <xdr:rowOff>241300</xdr:rowOff>
        </xdr:to>
        <xdr:sp macro="" textlink="">
          <xdr:nvSpPr>
            <xdr:cNvPr id="48262" name="Check Box 134" hidden="1">
              <a:extLst>
                <a:ext uri="{63B3BB69-23CF-44E3-9099-C40C66FF867C}">
                  <a14:compatExt spid="_x0000_s48262"/>
                </a:ext>
                <a:ext uri="{FF2B5EF4-FFF2-40B4-BE49-F238E27FC236}">
                  <a16:creationId xmlns:a16="http://schemas.microsoft.com/office/drawing/2014/main" id="{01837036-1930-C548-A617-D5D4469C2BC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19</xdr:row>
          <xdr:rowOff>38100</xdr:rowOff>
        </xdr:from>
        <xdr:to>
          <xdr:col>26</xdr:col>
          <xdr:colOff>279400</xdr:colOff>
          <xdr:row>19</xdr:row>
          <xdr:rowOff>241300</xdr:rowOff>
        </xdr:to>
        <xdr:sp macro="" textlink="">
          <xdr:nvSpPr>
            <xdr:cNvPr id="48263" name="Check Box 135" hidden="1">
              <a:extLst>
                <a:ext uri="{63B3BB69-23CF-44E3-9099-C40C66FF867C}">
                  <a14:compatExt spid="_x0000_s48263"/>
                </a:ext>
                <a:ext uri="{FF2B5EF4-FFF2-40B4-BE49-F238E27FC236}">
                  <a16:creationId xmlns:a16="http://schemas.microsoft.com/office/drawing/2014/main" id="{682055D7-20E4-5340-9B77-DCDFB954D41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38100</xdr:rowOff>
        </xdr:from>
        <xdr:to>
          <xdr:col>27</xdr:col>
          <xdr:colOff>304800</xdr:colOff>
          <xdr:row>19</xdr:row>
          <xdr:rowOff>254000</xdr:rowOff>
        </xdr:to>
        <xdr:sp macro="" textlink="">
          <xdr:nvSpPr>
            <xdr:cNvPr id="48264" name="Check Box 136" hidden="1">
              <a:extLst>
                <a:ext uri="{63B3BB69-23CF-44E3-9099-C40C66FF867C}">
                  <a14:compatExt spid="_x0000_s48264"/>
                </a:ext>
                <a:ext uri="{FF2B5EF4-FFF2-40B4-BE49-F238E27FC236}">
                  <a16:creationId xmlns:a16="http://schemas.microsoft.com/office/drawing/2014/main" id="{7BE2288E-C837-4B4D-B279-22B812FDDEF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20</xdr:row>
          <xdr:rowOff>50800</xdr:rowOff>
        </xdr:from>
        <xdr:to>
          <xdr:col>24</xdr:col>
          <xdr:colOff>279400</xdr:colOff>
          <xdr:row>20</xdr:row>
          <xdr:rowOff>228600</xdr:rowOff>
        </xdr:to>
        <xdr:sp macro="" textlink="">
          <xdr:nvSpPr>
            <xdr:cNvPr id="48265" name="Check Box 137" hidden="1">
              <a:extLst>
                <a:ext uri="{63B3BB69-23CF-44E3-9099-C40C66FF867C}">
                  <a14:compatExt spid="_x0000_s48265"/>
                </a:ext>
                <a:ext uri="{FF2B5EF4-FFF2-40B4-BE49-F238E27FC236}">
                  <a16:creationId xmlns:a16="http://schemas.microsoft.com/office/drawing/2014/main" id="{9FA25B7F-35DA-7F4C-BF4E-218478E9204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20</xdr:row>
          <xdr:rowOff>38100</xdr:rowOff>
        </xdr:from>
        <xdr:to>
          <xdr:col>25</xdr:col>
          <xdr:colOff>304800</xdr:colOff>
          <xdr:row>20</xdr:row>
          <xdr:rowOff>241300</xdr:rowOff>
        </xdr:to>
        <xdr:sp macro="" textlink="">
          <xdr:nvSpPr>
            <xdr:cNvPr id="48266" name="Check Box 138" hidden="1">
              <a:extLst>
                <a:ext uri="{63B3BB69-23CF-44E3-9099-C40C66FF867C}">
                  <a14:compatExt spid="_x0000_s48266"/>
                </a:ext>
                <a:ext uri="{FF2B5EF4-FFF2-40B4-BE49-F238E27FC236}">
                  <a16:creationId xmlns:a16="http://schemas.microsoft.com/office/drawing/2014/main" id="{29C335C0-E5E8-2A46-8968-F252CDD9608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20</xdr:row>
          <xdr:rowOff>50800</xdr:rowOff>
        </xdr:from>
        <xdr:to>
          <xdr:col>26</xdr:col>
          <xdr:colOff>279400</xdr:colOff>
          <xdr:row>20</xdr:row>
          <xdr:rowOff>241300</xdr:rowOff>
        </xdr:to>
        <xdr:sp macro="" textlink="">
          <xdr:nvSpPr>
            <xdr:cNvPr id="48267" name="Check Box 139" hidden="1">
              <a:extLst>
                <a:ext uri="{63B3BB69-23CF-44E3-9099-C40C66FF867C}">
                  <a14:compatExt spid="_x0000_s48267"/>
                </a:ext>
                <a:ext uri="{FF2B5EF4-FFF2-40B4-BE49-F238E27FC236}">
                  <a16:creationId xmlns:a16="http://schemas.microsoft.com/office/drawing/2014/main" id="{F017B448-A0FD-9441-905F-47C818AC8FE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20</xdr:row>
          <xdr:rowOff>50800</xdr:rowOff>
        </xdr:from>
        <xdr:to>
          <xdr:col>27</xdr:col>
          <xdr:colOff>304800</xdr:colOff>
          <xdr:row>20</xdr:row>
          <xdr:rowOff>241300</xdr:rowOff>
        </xdr:to>
        <xdr:sp macro="" textlink="">
          <xdr:nvSpPr>
            <xdr:cNvPr id="48268" name="Check Box 140" hidden="1">
              <a:extLst>
                <a:ext uri="{63B3BB69-23CF-44E3-9099-C40C66FF867C}">
                  <a14:compatExt spid="_x0000_s48268"/>
                </a:ext>
                <a:ext uri="{FF2B5EF4-FFF2-40B4-BE49-F238E27FC236}">
                  <a16:creationId xmlns:a16="http://schemas.microsoft.com/office/drawing/2014/main" id="{7DD6D970-6AF4-C84C-A278-E71A208666E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22</xdr:row>
          <xdr:rowOff>38100</xdr:rowOff>
        </xdr:from>
        <xdr:to>
          <xdr:col>24</xdr:col>
          <xdr:colOff>279400</xdr:colOff>
          <xdr:row>22</xdr:row>
          <xdr:rowOff>241300</xdr:rowOff>
        </xdr:to>
        <xdr:sp macro="" textlink="">
          <xdr:nvSpPr>
            <xdr:cNvPr id="48269" name="Check Box 141" hidden="1">
              <a:extLst>
                <a:ext uri="{63B3BB69-23CF-44E3-9099-C40C66FF867C}">
                  <a14:compatExt spid="_x0000_s48269"/>
                </a:ext>
                <a:ext uri="{FF2B5EF4-FFF2-40B4-BE49-F238E27FC236}">
                  <a16:creationId xmlns:a16="http://schemas.microsoft.com/office/drawing/2014/main" id="{0FB75FCF-E5C8-6843-90D3-4363356A1B1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22</xdr:row>
          <xdr:rowOff>38100</xdr:rowOff>
        </xdr:from>
        <xdr:to>
          <xdr:col>25</xdr:col>
          <xdr:colOff>304800</xdr:colOff>
          <xdr:row>22</xdr:row>
          <xdr:rowOff>241300</xdr:rowOff>
        </xdr:to>
        <xdr:sp macro="" textlink="">
          <xdr:nvSpPr>
            <xdr:cNvPr id="48270" name="Check Box 142" hidden="1">
              <a:extLst>
                <a:ext uri="{63B3BB69-23CF-44E3-9099-C40C66FF867C}">
                  <a14:compatExt spid="_x0000_s48270"/>
                </a:ext>
                <a:ext uri="{FF2B5EF4-FFF2-40B4-BE49-F238E27FC236}">
                  <a16:creationId xmlns:a16="http://schemas.microsoft.com/office/drawing/2014/main" id="{99B5D096-8820-2846-9677-3F0B1793C8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22</xdr:row>
          <xdr:rowOff>38100</xdr:rowOff>
        </xdr:from>
        <xdr:to>
          <xdr:col>26</xdr:col>
          <xdr:colOff>304800</xdr:colOff>
          <xdr:row>22</xdr:row>
          <xdr:rowOff>241300</xdr:rowOff>
        </xdr:to>
        <xdr:sp macro="" textlink="">
          <xdr:nvSpPr>
            <xdr:cNvPr id="48271" name="Check Box 143" hidden="1">
              <a:extLst>
                <a:ext uri="{63B3BB69-23CF-44E3-9099-C40C66FF867C}">
                  <a14:compatExt spid="_x0000_s48271"/>
                </a:ext>
                <a:ext uri="{FF2B5EF4-FFF2-40B4-BE49-F238E27FC236}">
                  <a16:creationId xmlns:a16="http://schemas.microsoft.com/office/drawing/2014/main" id="{5E2D08A8-0E30-BB42-8738-AC3320EA007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22</xdr:row>
          <xdr:rowOff>38100</xdr:rowOff>
        </xdr:from>
        <xdr:to>
          <xdr:col>27</xdr:col>
          <xdr:colOff>304800</xdr:colOff>
          <xdr:row>22</xdr:row>
          <xdr:rowOff>241300</xdr:rowOff>
        </xdr:to>
        <xdr:sp macro="" textlink="">
          <xdr:nvSpPr>
            <xdr:cNvPr id="48272" name="Check Box 144" hidden="1">
              <a:extLst>
                <a:ext uri="{63B3BB69-23CF-44E3-9099-C40C66FF867C}">
                  <a14:compatExt spid="_x0000_s48272"/>
                </a:ext>
                <a:ext uri="{FF2B5EF4-FFF2-40B4-BE49-F238E27FC236}">
                  <a16:creationId xmlns:a16="http://schemas.microsoft.com/office/drawing/2014/main" id="{37C61DF5-CED2-B14A-99C6-C3DD6112D5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23</xdr:row>
          <xdr:rowOff>50800</xdr:rowOff>
        </xdr:from>
        <xdr:to>
          <xdr:col>24</xdr:col>
          <xdr:colOff>304800</xdr:colOff>
          <xdr:row>23</xdr:row>
          <xdr:rowOff>241300</xdr:rowOff>
        </xdr:to>
        <xdr:sp macro="" textlink="">
          <xdr:nvSpPr>
            <xdr:cNvPr id="48273" name="Check Box 145" hidden="1">
              <a:extLst>
                <a:ext uri="{63B3BB69-23CF-44E3-9099-C40C66FF867C}">
                  <a14:compatExt spid="_x0000_s48273"/>
                </a:ext>
                <a:ext uri="{FF2B5EF4-FFF2-40B4-BE49-F238E27FC236}">
                  <a16:creationId xmlns:a16="http://schemas.microsoft.com/office/drawing/2014/main" id="{4B8927AC-315E-A948-857E-2C2F7D20907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23</xdr:row>
          <xdr:rowOff>50800</xdr:rowOff>
        </xdr:from>
        <xdr:to>
          <xdr:col>25</xdr:col>
          <xdr:colOff>279400</xdr:colOff>
          <xdr:row>23</xdr:row>
          <xdr:rowOff>241300</xdr:rowOff>
        </xdr:to>
        <xdr:sp macro="" textlink="">
          <xdr:nvSpPr>
            <xdr:cNvPr id="48274" name="Check Box 146" hidden="1">
              <a:extLst>
                <a:ext uri="{63B3BB69-23CF-44E3-9099-C40C66FF867C}">
                  <a14:compatExt spid="_x0000_s48274"/>
                </a:ext>
                <a:ext uri="{FF2B5EF4-FFF2-40B4-BE49-F238E27FC236}">
                  <a16:creationId xmlns:a16="http://schemas.microsoft.com/office/drawing/2014/main" id="{188C58C7-8A29-6F47-91A4-8F5FED9624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23</xdr:row>
          <xdr:rowOff>50800</xdr:rowOff>
        </xdr:from>
        <xdr:to>
          <xdr:col>26</xdr:col>
          <xdr:colOff>279400</xdr:colOff>
          <xdr:row>23</xdr:row>
          <xdr:rowOff>241300</xdr:rowOff>
        </xdr:to>
        <xdr:sp macro="" textlink="">
          <xdr:nvSpPr>
            <xdr:cNvPr id="48275" name="Check Box 147" hidden="1">
              <a:extLst>
                <a:ext uri="{63B3BB69-23CF-44E3-9099-C40C66FF867C}">
                  <a14:compatExt spid="_x0000_s48275"/>
                </a:ext>
                <a:ext uri="{FF2B5EF4-FFF2-40B4-BE49-F238E27FC236}">
                  <a16:creationId xmlns:a16="http://schemas.microsoft.com/office/drawing/2014/main" id="{96AD4C8F-38F8-C148-8F43-7D12A63839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23</xdr:row>
          <xdr:rowOff>50800</xdr:rowOff>
        </xdr:from>
        <xdr:to>
          <xdr:col>27</xdr:col>
          <xdr:colOff>304800</xdr:colOff>
          <xdr:row>23</xdr:row>
          <xdr:rowOff>241300</xdr:rowOff>
        </xdr:to>
        <xdr:sp macro="" textlink="">
          <xdr:nvSpPr>
            <xdr:cNvPr id="48276" name="Check Box 148" hidden="1">
              <a:extLst>
                <a:ext uri="{63B3BB69-23CF-44E3-9099-C40C66FF867C}">
                  <a14:compatExt spid="_x0000_s48276"/>
                </a:ext>
                <a:ext uri="{FF2B5EF4-FFF2-40B4-BE49-F238E27FC236}">
                  <a16:creationId xmlns:a16="http://schemas.microsoft.com/office/drawing/2014/main" id="{71C71F3C-15F0-9842-82FF-6FB46A2DD1B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24</xdr:row>
          <xdr:rowOff>50800</xdr:rowOff>
        </xdr:from>
        <xdr:to>
          <xdr:col>24</xdr:col>
          <xdr:colOff>304800</xdr:colOff>
          <xdr:row>24</xdr:row>
          <xdr:rowOff>228600</xdr:rowOff>
        </xdr:to>
        <xdr:sp macro="" textlink="">
          <xdr:nvSpPr>
            <xdr:cNvPr id="48277" name="Check Box 149" hidden="1">
              <a:extLst>
                <a:ext uri="{63B3BB69-23CF-44E3-9099-C40C66FF867C}">
                  <a14:compatExt spid="_x0000_s48277"/>
                </a:ext>
                <a:ext uri="{FF2B5EF4-FFF2-40B4-BE49-F238E27FC236}">
                  <a16:creationId xmlns:a16="http://schemas.microsoft.com/office/drawing/2014/main" id="{61E7179E-0613-5649-883B-3F7783E2D4C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24</xdr:row>
          <xdr:rowOff>50800</xdr:rowOff>
        </xdr:from>
        <xdr:to>
          <xdr:col>25</xdr:col>
          <xdr:colOff>279400</xdr:colOff>
          <xdr:row>24</xdr:row>
          <xdr:rowOff>241300</xdr:rowOff>
        </xdr:to>
        <xdr:sp macro="" textlink="">
          <xdr:nvSpPr>
            <xdr:cNvPr id="48278" name="Check Box 150" hidden="1">
              <a:extLst>
                <a:ext uri="{63B3BB69-23CF-44E3-9099-C40C66FF867C}">
                  <a14:compatExt spid="_x0000_s48278"/>
                </a:ext>
                <a:ext uri="{FF2B5EF4-FFF2-40B4-BE49-F238E27FC236}">
                  <a16:creationId xmlns:a16="http://schemas.microsoft.com/office/drawing/2014/main" id="{7A70903E-D03F-9346-8F12-EEFF9048EBA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24</xdr:row>
          <xdr:rowOff>50800</xdr:rowOff>
        </xdr:from>
        <xdr:to>
          <xdr:col>26</xdr:col>
          <xdr:colOff>279400</xdr:colOff>
          <xdr:row>24</xdr:row>
          <xdr:rowOff>241300</xdr:rowOff>
        </xdr:to>
        <xdr:sp macro="" textlink="">
          <xdr:nvSpPr>
            <xdr:cNvPr id="48279" name="Check Box 151" hidden="1">
              <a:extLst>
                <a:ext uri="{63B3BB69-23CF-44E3-9099-C40C66FF867C}">
                  <a14:compatExt spid="_x0000_s48279"/>
                </a:ext>
                <a:ext uri="{FF2B5EF4-FFF2-40B4-BE49-F238E27FC236}">
                  <a16:creationId xmlns:a16="http://schemas.microsoft.com/office/drawing/2014/main" id="{666B525A-8220-D045-8354-3DA650D988C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24</xdr:row>
          <xdr:rowOff>50800</xdr:rowOff>
        </xdr:from>
        <xdr:to>
          <xdr:col>27</xdr:col>
          <xdr:colOff>304800</xdr:colOff>
          <xdr:row>24</xdr:row>
          <xdr:rowOff>228600</xdr:rowOff>
        </xdr:to>
        <xdr:sp macro="" textlink="">
          <xdr:nvSpPr>
            <xdr:cNvPr id="48280" name="Check Box 152" hidden="1">
              <a:extLst>
                <a:ext uri="{63B3BB69-23CF-44E3-9099-C40C66FF867C}">
                  <a14:compatExt spid="_x0000_s48280"/>
                </a:ext>
                <a:ext uri="{FF2B5EF4-FFF2-40B4-BE49-F238E27FC236}">
                  <a16:creationId xmlns:a16="http://schemas.microsoft.com/office/drawing/2014/main" id="{113009DF-9AF5-9E4A-865B-741CA83B3A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25</xdr:row>
          <xdr:rowOff>38100</xdr:rowOff>
        </xdr:from>
        <xdr:to>
          <xdr:col>24</xdr:col>
          <xdr:colOff>304800</xdr:colOff>
          <xdr:row>25</xdr:row>
          <xdr:rowOff>241300</xdr:rowOff>
        </xdr:to>
        <xdr:sp macro="" textlink="">
          <xdr:nvSpPr>
            <xdr:cNvPr id="48281" name="Check Box 153" hidden="1">
              <a:extLst>
                <a:ext uri="{63B3BB69-23CF-44E3-9099-C40C66FF867C}">
                  <a14:compatExt spid="_x0000_s48281"/>
                </a:ext>
                <a:ext uri="{FF2B5EF4-FFF2-40B4-BE49-F238E27FC236}">
                  <a16:creationId xmlns:a16="http://schemas.microsoft.com/office/drawing/2014/main" id="{E9298F0B-CE20-0844-BEB1-CB42133F4AA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25</xdr:row>
          <xdr:rowOff>38100</xdr:rowOff>
        </xdr:from>
        <xdr:to>
          <xdr:col>25</xdr:col>
          <xdr:colOff>279400</xdr:colOff>
          <xdr:row>25</xdr:row>
          <xdr:rowOff>241300</xdr:rowOff>
        </xdr:to>
        <xdr:sp macro="" textlink="">
          <xdr:nvSpPr>
            <xdr:cNvPr id="48282" name="Check Box 154" hidden="1">
              <a:extLst>
                <a:ext uri="{63B3BB69-23CF-44E3-9099-C40C66FF867C}">
                  <a14:compatExt spid="_x0000_s48282"/>
                </a:ext>
                <a:ext uri="{FF2B5EF4-FFF2-40B4-BE49-F238E27FC236}">
                  <a16:creationId xmlns:a16="http://schemas.microsoft.com/office/drawing/2014/main" id="{083D3865-D831-764C-A5C4-DB437210323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25</xdr:row>
          <xdr:rowOff>38100</xdr:rowOff>
        </xdr:from>
        <xdr:to>
          <xdr:col>26</xdr:col>
          <xdr:colOff>304800</xdr:colOff>
          <xdr:row>25</xdr:row>
          <xdr:rowOff>241300</xdr:rowOff>
        </xdr:to>
        <xdr:sp macro="" textlink="">
          <xdr:nvSpPr>
            <xdr:cNvPr id="48283" name="Check Box 155" hidden="1">
              <a:extLst>
                <a:ext uri="{63B3BB69-23CF-44E3-9099-C40C66FF867C}">
                  <a14:compatExt spid="_x0000_s48283"/>
                </a:ext>
                <a:ext uri="{FF2B5EF4-FFF2-40B4-BE49-F238E27FC236}">
                  <a16:creationId xmlns:a16="http://schemas.microsoft.com/office/drawing/2014/main" id="{4D094E98-B665-8F48-8C97-F1AA2BFA9C7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25</xdr:row>
          <xdr:rowOff>50800</xdr:rowOff>
        </xdr:from>
        <xdr:to>
          <xdr:col>27</xdr:col>
          <xdr:colOff>279400</xdr:colOff>
          <xdr:row>25</xdr:row>
          <xdr:rowOff>241300</xdr:rowOff>
        </xdr:to>
        <xdr:sp macro="" textlink="">
          <xdr:nvSpPr>
            <xdr:cNvPr id="48284" name="Check Box 156" hidden="1">
              <a:extLst>
                <a:ext uri="{63B3BB69-23CF-44E3-9099-C40C66FF867C}">
                  <a14:compatExt spid="_x0000_s48284"/>
                </a:ext>
                <a:ext uri="{FF2B5EF4-FFF2-40B4-BE49-F238E27FC236}">
                  <a16:creationId xmlns:a16="http://schemas.microsoft.com/office/drawing/2014/main" id="{64E46172-734D-1E49-B29C-703C82D24A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26</xdr:row>
          <xdr:rowOff>50800</xdr:rowOff>
        </xdr:from>
        <xdr:to>
          <xdr:col>24</xdr:col>
          <xdr:colOff>304800</xdr:colOff>
          <xdr:row>26</xdr:row>
          <xdr:rowOff>241300</xdr:rowOff>
        </xdr:to>
        <xdr:sp macro="" textlink="">
          <xdr:nvSpPr>
            <xdr:cNvPr id="48285" name="Check Box 157" hidden="1">
              <a:extLst>
                <a:ext uri="{63B3BB69-23CF-44E3-9099-C40C66FF867C}">
                  <a14:compatExt spid="_x0000_s48285"/>
                </a:ext>
                <a:ext uri="{FF2B5EF4-FFF2-40B4-BE49-F238E27FC236}">
                  <a16:creationId xmlns:a16="http://schemas.microsoft.com/office/drawing/2014/main" id="{288C501F-0E3D-4340-95B0-BE3D448CA2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26</xdr:row>
          <xdr:rowOff>50800</xdr:rowOff>
        </xdr:from>
        <xdr:to>
          <xdr:col>25</xdr:col>
          <xdr:colOff>304800</xdr:colOff>
          <xdr:row>26</xdr:row>
          <xdr:rowOff>241300</xdr:rowOff>
        </xdr:to>
        <xdr:sp macro="" textlink="">
          <xdr:nvSpPr>
            <xdr:cNvPr id="48286" name="Check Box 158" hidden="1">
              <a:extLst>
                <a:ext uri="{63B3BB69-23CF-44E3-9099-C40C66FF867C}">
                  <a14:compatExt spid="_x0000_s48286"/>
                </a:ext>
                <a:ext uri="{FF2B5EF4-FFF2-40B4-BE49-F238E27FC236}">
                  <a16:creationId xmlns:a16="http://schemas.microsoft.com/office/drawing/2014/main" id="{97701896-C297-604D-A2E7-ED611B70AA9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26</xdr:row>
          <xdr:rowOff>38100</xdr:rowOff>
        </xdr:from>
        <xdr:to>
          <xdr:col>26</xdr:col>
          <xdr:colOff>304800</xdr:colOff>
          <xdr:row>26</xdr:row>
          <xdr:rowOff>241300</xdr:rowOff>
        </xdr:to>
        <xdr:sp macro="" textlink="">
          <xdr:nvSpPr>
            <xdr:cNvPr id="48287" name="Check Box 159" hidden="1">
              <a:extLst>
                <a:ext uri="{63B3BB69-23CF-44E3-9099-C40C66FF867C}">
                  <a14:compatExt spid="_x0000_s48287"/>
                </a:ext>
                <a:ext uri="{FF2B5EF4-FFF2-40B4-BE49-F238E27FC236}">
                  <a16:creationId xmlns:a16="http://schemas.microsoft.com/office/drawing/2014/main" id="{A568A23A-F2F8-B34B-9BC4-F97F97D5C8C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26</xdr:row>
          <xdr:rowOff>38100</xdr:rowOff>
        </xdr:from>
        <xdr:to>
          <xdr:col>27</xdr:col>
          <xdr:colOff>279400</xdr:colOff>
          <xdr:row>26</xdr:row>
          <xdr:rowOff>241300</xdr:rowOff>
        </xdr:to>
        <xdr:sp macro="" textlink="">
          <xdr:nvSpPr>
            <xdr:cNvPr id="48288" name="Check Box 160" hidden="1">
              <a:extLst>
                <a:ext uri="{63B3BB69-23CF-44E3-9099-C40C66FF867C}">
                  <a14:compatExt spid="_x0000_s48288"/>
                </a:ext>
                <a:ext uri="{FF2B5EF4-FFF2-40B4-BE49-F238E27FC236}">
                  <a16:creationId xmlns:a16="http://schemas.microsoft.com/office/drawing/2014/main" id="{70B6FA86-BF1A-0B4F-AE93-01C0F5F922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27</xdr:row>
          <xdr:rowOff>50800</xdr:rowOff>
        </xdr:from>
        <xdr:to>
          <xdr:col>24</xdr:col>
          <xdr:colOff>304800</xdr:colOff>
          <xdr:row>27</xdr:row>
          <xdr:rowOff>241300</xdr:rowOff>
        </xdr:to>
        <xdr:sp macro="" textlink="">
          <xdr:nvSpPr>
            <xdr:cNvPr id="48289" name="Check Box 161" hidden="1">
              <a:extLst>
                <a:ext uri="{63B3BB69-23CF-44E3-9099-C40C66FF867C}">
                  <a14:compatExt spid="_x0000_s48289"/>
                </a:ext>
                <a:ext uri="{FF2B5EF4-FFF2-40B4-BE49-F238E27FC236}">
                  <a16:creationId xmlns:a16="http://schemas.microsoft.com/office/drawing/2014/main" id="{807FC985-9A83-8648-B4C2-EC271A5F40C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27</xdr:row>
          <xdr:rowOff>50800</xdr:rowOff>
        </xdr:from>
        <xdr:to>
          <xdr:col>25</xdr:col>
          <xdr:colOff>304800</xdr:colOff>
          <xdr:row>27</xdr:row>
          <xdr:rowOff>241300</xdr:rowOff>
        </xdr:to>
        <xdr:sp macro="" textlink="">
          <xdr:nvSpPr>
            <xdr:cNvPr id="48290" name="Check Box 162" hidden="1">
              <a:extLst>
                <a:ext uri="{63B3BB69-23CF-44E3-9099-C40C66FF867C}">
                  <a14:compatExt spid="_x0000_s48290"/>
                </a:ext>
                <a:ext uri="{FF2B5EF4-FFF2-40B4-BE49-F238E27FC236}">
                  <a16:creationId xmlns:a16="http://schemas.microsoft.com/office/drawing/2014/main" id="{064D3EDC-85C9-6A4F-B6CA-ADC93475C5B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27</xdr:row>
          <xdr:rowOff>50800</xdr:rowOff>
        </xdr:from>
        <xdr:to>
          <xdr:col>26</xdr:col>
          <xdr:colOff>304800</xdr:colOff>
          <xdr:row>27</xdr:row>
          <xdr:rowOff>241300</xdr:rowOff>
        </xdr:to>
        <xdr:sp macro="" textlink="">
          <xdr:nvSpPr>
            <xdr:cNvPr id="48291" name="Check Box 163" hidden="1">
              <a:extLst>
                <a:ext uri="{63B3BB69-23CF-44E3-9099-C40C66FF867C}">
                  <a14:compatExt spid="_x0000_s48291"/>
                </a:ext>
                <a:ext uri="{FF2B5EF4-FFF2-40B4-BE49-F238E27FC236}">
                  <a16:creationId xmlns:a16="http://schemas.microsoft.com/office/drawing/2014/main" id="{D1DF9699-0B90-CB4B-B0AD-541C13EFCD4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27</xdr:row>
          <xdr:rowOff>38100</xdr:rowOff>
        </xdr:from>
        <xdr:to>
          <xdr:col>27</xdr:col>
          <xdr:colOff>304800</xdr:colOff>
          <xdr:row>27</xdr:row>
          <xdr:rowOff>254000</xdr:rowOff>
        </xdr:to>
        <xdr:sp macro="" textlink="">
          <xdr:nvSpPr>
            <xdr:cNvPr id="48292" name="Check Box 164" hidden="1">
              <a:extLst>
                <a:ext uri="{63B3BB69-23CF-44E3-9099-C40C66FF867C}">
                  <a14:compatExt spid="_x0000_s48292"/>
                </a:ext>
                <a:ext uri="{FF2B5EF4-FFF2-40B4-BE49-F238E27FC236}">
                  <a16:creationId xmlns:a16="http://schemas.microsoft.com/office/drawing/2014/main" id="{6E75BC5F-41E7-624A-8E44-1C26DE2EDD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28</xdr:row>
          <xdr:rowOff>50800</xdr:rowOff>
        </xdr:from>
        <xdr:to>
          <xdr:col>24</xdr:col>
          <xdr:colOff>304800</xdr:colOff>
          <xdr:row>28</xdr:row>
          <xdr:rowOff>228600</xdr:rowOff>
        </xdr:to>
        <xdr:sp macro="" textlink="">
          <xdr:nvSpPr>
            <xdr:cNvPr id="48293" name="Check Box 165" hidden="1">
              <a:extLst>
                <a:ext uri="{63B3BB69-23CF-44E3-9099-C40C66FF867C}">
                  <a14:compatExt spid="_x0000_s48293"/>
                </a:ext>
                <a:ext uri="{FF2B5EF4-FFF2-40B4-BE49-F238E27FC236}">
                  <a16:creationId xmlns:a16="http://schemas.microsoft.com/office/drawing/2014/main" id="{8BBB5EF2-03D9-5640-9EE2-5045B9C93C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28</xdr:row>
          <xdr:rowOff>50800</xdr:rowOff>
        </xdr:from>
        <xdr:to>
          <xdr:col>25</xdr:col>
          <xdr:colOff>304800</xdr:colOff>
          <xdr:row>28</xdr:row>
          <xdr:rowOff>241300</xdr:rowOff>
        </xdr:to>
        <xdr:sp macro="" textlink="">
          <xdr:nvSpPr>
            <xdr:cNvPr id="48294" name="Check Box 166" hidden="1">
              <a:extLst>
                <a:ext uri="{63B3BB69-23CF-44E3-9099-C40C66FF867C}">
                  <a14:compatExt spid="_x0000_s48294"/>
                </a:ext>
                <a:ext uri="{FF2B5EF4-FFF2-40B4-BE49-F238E27FC236}">
                  <a16:creationId xmlns:a16="http://schemas.microsoft.com/office/drawing/2014/main" id="{FB92A0C0-24F1-C549-BD3D-0AC09887C42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28</xdr:row>
          <xdr:rowOff>50800</xdr:rowOff>
        </xdr:from>
        <xdr:to>
          <xdr:col>26</xdr:col>
          <xdr:colOff>304800</xdr:colOff>
          <xdr:row>28</xdr:row>
          <xdr:rowOff>228600</xdr:rowOff>
        </xdr:to>
        <xdr:sp macro="" textlink="">
          <xdr:nvSpPr>
            <xdr:cNvPr id="48295" name="Check Box 167" hidden="1">
              <a:extLst>
                <a:ext uri="{63B3BB69-23CF-44E3-9099-C40C66FF867C}">
                  <a14:compatExt spid="_x0000_s48295"/>
                </a:ext>
                <a:ext uri="{FF2B5EF4-FFF2-40B4-BE49-F238E27FC236}">
                  <a16:creationId xmlns:a16="http://schemas.microsoft.com/office/drawing/2014/main" id="{5677AF1C-E281-0649-88B9-C61AF4C43C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28</xdr:row>
          <xdr:rowOff>38100</xdr:rowOff>
        </xdr:from>
        <xdr:to>
          <xdr:col>27</xdr:col>
          <xdr:colOff>304800</xdr:colOff>
          <xdr:row>28</xdr:row>
          <xdr:rowOff>241300</xdr:rowOff>
        </xdr:to>
        <xdr:sp macro="" textlink="">
          <xdr:nvSpPr>
            <xdr:cNvPr id="48296" name="Check Box 168" hidden="1">
              <a:extLst>
                <a:ext uri="{63B3BB69-23CF-44E3-9099-C40C66FF867C}">
                  <a14:compatExt spid="_x0000_s48296"/>
                </a:ext>
                <a:ext uri="{FF2B5EF4-FFF2-40B4-BE49-F238E27FC236}">
                  <a16:creationId xmlns:a16="http://schemas.microsoft.com/office/drawing/2014/main" id="{1DC1D8A7-6830-1141-ADD2-4107CDA972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31</xdr:row>
          <xdr:rowOff>38100</xdr:rowOff>
        </xdr:from>
        <xdr:to>
          <xdr:col>24</xdr:col>
          <xdr:colOff>304800</xdr:colOff>
          <xdr:row>31</xdr:row>
          <xdr:rowOff>241300</xdr:rowOff>
        </xdr:to>
        <xdr:sp macro="" textlink="">
          <xdr:nvSpPr>
            <xdr:cNvPr id="48297" name="Check Box 169" hidden="1">
              <a:extLst>
                <a:ext uri="{63B3BB69-23CF-44E3-9099-C40C66FF867C}">
                  <a14:compatExt spid="_x0000_s48297"/>
                </a:ext>
                <a:ext uri="{FF2B5EF4-FFF2-40B4-BE49-F238E27FC236}">
                  <a16:creationId xmlns:a16="http://schemas.microsoft.com/office/drawing/2014/main" id="{68DC1B6A-93FC-FA4F-9909-EB9F7859D6B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31</xdr:row>
          <xdr:rowOff>50800</xdr:rowOff>
        </xdr:from>
        <xdr:to>
          <xdr:col>25</xdr:col>
          <xdr:colOff>304800</xdr:colOff>
          <xdr:row>31</xdr:row>
          <xdr:rowOff>241300</xdr:rowOff>
        </xdr:to>
        <xdr:sp macro="" textlink="">
          <xdr:nvSpPr>
            <xdr:cNvPr id="48298" name="Check Box 170" hidden="1">
              <a:extLst>
                <a:ext uri="{63B3BB69-23CF-44E3-9099-C40C66FF867C}">
                  <a14:compatExt spid="_x0000_s48298"/>
                </a:ext>
                <a:ext uri="{FF2B5EF4-FFF2-40B4-BE49-F238E27FC236}">
                  <a16:creationId xmlns:a16="http://schemas.microsoft.com/office/drawing/2014/main" id="{F2145574-7EBC-D543-AA94-CA5430ED23F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31</xdr:row>
          <xdr:rowOff>38100</xdr:rowOff>
        </xdr:from>
        <xdr:to>
          <xdr:col>26</xdr:col>
          <xdr:colOff>304800</xdr:colOff>
          <xdr:row>31</xdr:row>
          <xdr:rowOff>241300</xdr:rowOff>
        </xdr:to>
        <xdr:sp macro="" textlink="">
          <xdr:nvSpPr>
            <xdr:cNvPr id="48299" name="Check Box 171" hidden="1">
              <a:extLst>
                <a:ext uri="{63B3BB69-23CF-44E3-9099-C40C66FF867C}">
                  <a14:compatExt spid="_x0000_s48299"/>
                </a:ext>
                <a:ext uri="{FF2B5EF4-FFF2-40B4-BE49-F238E27FC236}">
                  <a16:creationId xmlns:a16="http://schemas.microsoft.com/office/drawing/2014/main" id="{39C16AD0-4E77-F04B-B859-43C31C1F362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31</xdr:row>
          <xdr:rowOff>50800</xdr:rowOff>
        </xdr:from>
        <xdr:to>
          <xdr:col>27</xdr:col>
          <xdr:colOff>279400</xdr:colOff>
          <xdr:row>31</xdr:row>
          <xdr:rowOff>241300</xdr:rowOff>
        </xdr:to>
        <xdr:sp macro="" textlink="">
          <xdr:nvSpPr>
            <xdr:cNvPr id="48300" name="Check Box 172" hidden="1">
              <a:extLst>
                <a:ext uri="{63B3BB69-23CF-44E3-9099-C40C66FF867C}">
                  <a14:compatExt spid="_x0000_s48300"/>
                </a:ext>
                <a:ext uri="{FF2B5EF4-FFF2-40B4-BE49-F238E27FC236}">
                  <a16:creationId xmlns:a16="http://schemas.microsoft.com/office/drawing/2014/main" id="{4248BAFB-D514-DA4B-A0D8-FF2772D0BB3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33</xdr:row>
          <xdr:rowOff>50800</xdr:rowOff>
        </xdr:from>
        <xdr:to>
          <xdr:col>24</xdr:col>
          <xdr:colOff>279400</xdr:colOff>
          <xdr:row>33</xdr:row>
          <xdr:rowOff>241300</xdr:rowOff>
        </xdr:to>
        <xdr:sp macro="" textlink="">
          <xdr:nvSpPr>
            <xdr:cNvPr id="48301" name="Check Box 173" hidden="1">
              <a:extLst>
                <a:ext uri="{63B3BB69-23CF-44E3-9099-C40C66FF867C}">
                  <a14:compatExt spid="_x0000_s48301"/>
                </a:ext>
                <a:ext uri="{FF2B5EF4-FFF2-40B4-BE49-F238E27FC236}">
                  <a16:creationId xmlns:a16="http://schemas.microsoft.com/office/drawing/2014/main" id="{A063C7A3-AF26-BA4E-9103-9AF14E21BD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33</xdr:row>
          <xdr:rowOff>50800</xdr:rowOff>
        </xdr:from>
        <xdr:to>
          <xdr:col>25</xdr:col>
          <xdr:colOff>279400</xdr:colOff>
          <xdr:row>33</xdr:row>
          <xdr:rowOff>241300</xdr:rowOff>
        </xdr:to>
        <xdr:sp macro="" textlink="">
          <xdr:nvSpPr>
            <xdr:cNvPr id="48302" name="Check Box 174" hidden="1">
              <a:extLst>
                <a:ext uri="{63B3BB69-23CF-44E3-9099-C40C66FF867C}">
                  <a14:compatExt spid="_x0000_s48302"/>
                </a:ext>
                <a:ext uri="{FF2B5EF4-FFF2-40B4-BE49-F238E27FC236}">
                  <a16:creationId xmlns:a16="http://schemas.microsoft.com/office/drawing/2014/main" id="{EC275717-D11C-1E45-82DB-9953D4F12D7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33</xdr:row>
          <xdr:rowOff>38100</xdr:rowOff>
        </xdr:from>
        <xdr:to>
          <xdr:col>26</xdr:col>
          <xdr:colOff>317500</xdr:colOff>
          <xdr:row>33</xdr:row>
          <xdr:rowOff>241300</xdr:rowOff>
        </xdr:to>
        <xdr:sp macro="" textlink="">
          <xdr:nvSpPr>
            <xdr:cNvPr id="48303" name="Check Box 175" hidden="1">
              <a:extLst>
                <a:ext uri="{63B3BB69-23CF-44E3-9099-C40C66FF867C}">
                  <a14:compatExt spid="_x0000_s48303"/>
                </a:ext>
                <a:ext uri="{FF2B5EF4-FFF2-40B4-BE49-F238E27FC236}">
                  <a16:creationId xmlns:a16="http://schemas.microsoft.com/office/drawing/2014/main" id="{C5C2407A-256C-0846-B7AB-FAE7D0EB76F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33</xdr:row>
          <xdr:rowOff>50800</xdr:rowOff>
        </xdr:from>
        <xdr:to>
          <xdr:col>27</xdr:col>
          <xdr:colOff>279400</xdr:colOff>
          <xdr:row>33</xdr:row>
          <xdr:rowOff>241300</xdr:rowOff>
        </xdr:to>
        <xdr:sp macro="" textlink="">
          <xdr:nvSpPr>
            <xdr:cNvPr id="48304" name="Check Box 176" hidden="1">
              <a:extLst>
                <a:ext uri="{63B3BB69-23CF-44E3-9099-C40C66FF867C}">
                  <a14:compatExt spid="_x0000_s48304"/>
                </a:ext>
                <a:ext uri="{FF2B5EF4-FFF2-40B4-BE49-F238E27FC236}">
                  <a16:creationId xmlns:a16="http://schemas.microsoft.com/office/drawing/2014/main" id="{3257950F-54C9-704E-A818-B10234CEDA9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63500</xdr:colOff>
          <xdr:row>34</xdr:row>
          <xdr:rowOff>50800</xdr:rowOff>
        </xdr:from>
        <xdr:to>
          <xdr:col>24</xdr:col>
          <xdr:colOff>279400</xdr:colOff>
          <xdr:row>34</xdr:row>
          <xdr:rowOff>228600</xdr:rowOff>
        </xdr:to>
        <xdr:sp macro="" textlink="">
          <xdr:nvSpPr>
            <xdr:cNvPr id="48305" name="Check Box 177" hidden="1">
              <a:extLst>
                <a:ext uri="{63B3BB69-23CF-44E3-9099-C40C66FF867C}">
                  <a14:compatExt spid="_x0000_s48305"/>
                </a:ext>
                <a:ext uri="{FF2B5EF4-FFF2-40B4-BE49-F238E27FC236}">
                  <a16:creationId xmlns:a16="http://schemas.microsoft.com/office/drawing/2014/main" id="{B7F53497-9AE0-6340-B86A-5E2F337346A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34</xdr:row>
          <xdr:rowOff>50800</xdr:rowOff>
        </xdr:from>
        <xdr:to>
          <xdr:col>25</xdr:col>
          <xdr:colOff>279400</xdr:colOff>
          <xdr:row>34</xdr:row>
          <xdr:rowOff>241300</xdr:rowOff>
        </xdr:to>
        <xdr:sp macro="" textlink="">
          <xdr:nvSpPr>
            <xdr:cNvPr id="48306" name="Check Box 178" hidden="1">
              <a:extLst>
                <a:ext uri="{63B3BB69-23CF-44E3-9099-C40C66FF867C}">
                  <a14:compatExt spid="_x0000_s48306"/>
                </a:ext>
                <a:ext uri="{FF2B5EF4-FFF2-40B4-BE49-F238E27FC236}">
                  <a16:creationId xmlns:a16="http://schemas.microsoft.com/office/drawing/2014/main" id="{2170BA55-CEDD-7747-8DD6-8EACFC8163C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34</xdr:row>
          <xdr:rowOff>50800</xdr:rowOff>
        </xdr:from>
        <xdr:to>
          <xdr:col>26</xdr:col>
          <xdr:colOff>317500</xdr:colOff>
          <xdr:row>34</xdr:row>
          <xdr:rowOff>228600</xdr:rowOff>
        </xdr:to>
        <xdr:sp macro="" textlink="">
          <xdr:nvSpPr>
            <xdr:cNvPr id="48307" name="Check Box 179" hidden="1">
              <a:extLst>
                <a:ext uri="{63B3BB69-23CF-44E3-9099-C40C66FF867C}">
                  <a14:compatExt spid="_x0000_s48307"/>
                </a:ext>
                <a:ext uri="{FF2B5EF4-FFF2-40B4-BE49-F238E27FC236}">
                  <a16:creationId xmlns:a16="http://schemas.microsoft.com/office/drawing/2014/main" id="{2BB0C4FE-85DA-5949-8624-7C9C283CB62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34</xdr:row>
          <xdr:rowOff>50800</xdr:rowOff>
        </xdr:from>
        <xdr:to>
          <xdr:col>27</xdr:col>
          <xdr:colOff>279400</xdr:colOff>
          <xdr:row>34</xdr:row>
          <xdr:rowOff>241300</xdr:rowOff>
        </xdr:to>
        <xdr:sp macro="" textlink="">
          <xdr:nvSpPr>
            <xdr:cNvPr id="48308" name="Check Box 180" hidden="1">
              <a:extLst>
                <a:ext uri="{63B3BB69-23CF-44E3-9099-C40C66FF867C}">
                  <a14:compatExt spid="_x0000_s48308"/>
                </a:ext>
                <a:ext uri="{FF2B5EF4-FFF2-40B4-BE49-F238E27FC236}">
                  <a16:creationId xmlns:a16="http://schemas.microsoft.com/office/drawing/2014/main" id="{0A758A61-038B-4A41-ADD3-344CF43F84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35</xdr:row>
          <xdr:rowOff>38100</xdr:rowOff>
        </xdr:from>
        <xdr:to>
          <xdr:col>24</xdr:col>
          <xdr:colOff>304800</xdr:colOff>
          <xdr:row>35</xdr:row>
          <xdr:rowOff>241300</xdr:rowOff>
        </xdr:to>
        <xdr:sp macro="" textlink="">
          <xdr:nvSpPr>
            <xdr:cNvPr id="48309" name="Check Box 181" hidden="1">
              <a:extLst>
                <a:ext uri="{63B3BB69-23CF-44E3-9099-C40C66FF867C}">
                  <a14:compatExt spid="_x0000_s48309"/>
                </a:ext>
                <a:ext uri="{FF2B5EF4-FFF2-40B4-BE49-F238E27FC236}">
                  <a16:creationId xmlns:a16="http://schemas.microsoft.com/office/drawing/2014/main" id="{C4B3A325-BD1B-B147-B738-4180377C1AE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35</xdr:row>
          <xdr:rowOff>38100</xdr:rowOff>
        </xdr:from>
        <xdr:to>
          <xdr:col>25</xdr:col>
          <xdr:colOff>304800</xdr:colOff>
          <xdr:row>35</xdr:row>
          <xdr:rowOff>241300</xdr:rowOff>
        </xdr:to>
        <xdr:sp macro="" textlink="">
          <xdr:nvSpPr>
            <xdr:cNvPr id="48310" name="Check Box 182" hidden="1">
              <a:extLst>
                <a:ext uri="{63B3BB69-23CF-44E3-9099-C40C66FF867C}">
                  <a14:compatExt spid="_x0000_s48310"/>
                </a:ext>
                <a:ext uri="{FF2B5EF4-FFF2-40B4-BE49-F238E27FC236}">
                  <a16:creationId xmlns:a16="http://schemas.microsoft.com/office/drawing/2014/main" id="{BC1E86EF-A8C0-CE40-BBD2-71572CA784B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35</xdr:row>
          <xdr:rowOff>38100</xdr:rowOff>
        </xdr:from>
        <xdr:to>
          <xdr:col>26</xdr:col>
          <xdr:colOff>304800</xdr:colOff>
          <xdr:row>35</xdr:row>
          <xdr:rowOff>241300</xdr:rowOff>
        </xdr:to>
        <xdr:sp macro="" textlink="">
          <xdr:nvSpPr>
            <xdr:cNvPr id="48311" name="Check Box 183" hidden="1">
              <a:extLst>
                <a:ext uri="{63B3BB69-23CF-44E3-9099-C40C66FF867C}">
                  <a14:compatExt spid="_x0000_s48311"/>
                </a:ext>
                <a:ext uri="{FF2B5EF4-FFF2-40B4-BE49-F238E27FC236}">
                  <a16:creationId xmlns:a16="http://schemas.microsoft.com/office/drawing/2014/main" id="{894F6330-7387-8D41-B644-4A270FDF9D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35</xdr:row>
          <xdr:rowOff>50800</xdr:rowOff>
        </xdr:from>
        <xdr:to>
          <xdr:col>27</xdr:col>
          <xdr:colOff>304800</xdr:colOff>
          <xdr:row>35</xdr:row>
          <xdr:rowOff>228600</xdr:rowOff>
        </xdr:to>
        <xdr:sp macro="" textlink="">
          <xdr:nvSpPr>
            <xdr:cNvPr id="48312" name="Check Box 184" hidden="1">
              <a:extLst>
                <a:ext uri="{63B3BB69-23CF-44E3-9099-C40C66FF867C}">
                  <a14:compatExt spid="_x0000_s48312"/>
                </a:ext>
                <a:ext uri="{FF2B5EF4-FFF2-40B4-BE49-F238E27FC236}">
                  <a16:creationId xmlns:a16="http://schemas.microsoft.com/office/drawing/2014/main" id="{213FA896-1EE0-9342-90E3-B051923FA6A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37</xdr:row>
          <xdr:rowOff>38100</xdr:rowOff>
        </xdr:from>
        <xdr:to>
          <xdr:col>24</xdr:col>
          <xdr:colOff>304800</xdr:colOff>
          <xdr:row>37</xdr:row>
          <xdr:rowOff>241300</xdr:rowOff>
        </xdr:to>
        <xdr:sp macro="" textlink="">
          <xdr:nvSpPr>
            <xdr:cNvPr id="48313" name="Check Box 185" hidden="1">
              <a:extLst>
                <a:ext uri="{63B3BB69-23CF-44E3-9099-C40C66FF867C}">
                  <a14:compatExt spid="_x0000_s48313"/>
                </a:ext>
                <a:ext uri="{FF2B5EF4-FFF2-40B4-BE49-F238E27FC236}">
                  <a16:creationId xmlns:a16="http://schemas.microsoft.com/office/drawing/2014/main" id="{D5D41B64-A117-8641-AE09-F348C6DABC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63500</xdr:colOff>
          <xdr:row>37</xdr:row>
          <xdr:rowOff>38100</xdr:rowOff>
        </xdr:from>
        <xdr:to>
          <xdr:col>25</xdr:col>
          <xdr:colOff>279400</xdr:colOff>
          <xdr:row>37</xdr:row>
          <xdr:rowOff>241300</xdr:rowOff>
        </xdr:to>
        <xdr:sp macro="" textlink="">
          <xdr:nvSpPr>
            <xdr:cNvPr id="48314" name="Check Box 186" hidden="1">
              <a:extLst>
                <a:ext uri="{63B3BB69-23CF-44E3-9099-C40C66FF867C}">
                  <a14:compatExt spid="_x0000_s48314"/>
                </a:ext>
                <a:ext uri="{FF2B5EF4-FFF2-40B4-BE49-F238E27FC236}">
                  <a16:creationId xmlns:a16="http://schemas.microsoft.com/office/drawing/2014/main" id="{BB3F617D-FE55-954A-88E3-3556718340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37</xdr:row>
          <xdr:rowOff>38100</xdr:rowOff>
        </xdr:from>
        <xdr:to>
          <xdr:col>26</xdr:col>
          <xdr:colOff>304800</xdr:colOff>
          <xdr:row>37</xdr:row>
          <xdr:rowOff>241300</xdr:rowOff>
        </xdr:to>
        <xdr:sp macro="" textlink="">
          <xdr:nvSpPr>
            <xdr:cNvPr id="48315" name="Check Box 187" hidden="1">
              <a:extLst>
                <a:ext uri="{63B3BB69-23CF-44E3-9099-C40C66FF867C}">
                  <a14:compatExt spid="_x0000_s48315"/>
                </a:ext>
                <a:ext uri="{FF2B5EF4-FFF2-40B4-BE49-F238E27FC236}">
                  <a16:creationId xmlns:a16="http://schemas.microsoft.com/office/drawing/2014/main" id="{5059C273-48FD-8544-A1C1-EF8DE37FF6B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37</xdr:row>
          <xdr:rowOff>38100</xdr:rowOff>
        </xdr:from>
        <xdr:to>
          <xdr:col>27</xdr:col>
          <xdr:colOff>304800</xdr:colOff>
          <xdr:row>37</xdr:row>
          <xdr:rowOff>241300</xdr:rowOff>
        </xdr:to>
        <xdr:sp macro="" textlink="">
          <xdr:nvSpPr>
            <xdr:cNvPr id="48316" name="Check Box 188" hidden="1">
              <a:extLst>
                <a:ext uri="{63B3BB69-23CF-44E3-9099-C40C66FF867C}">
                  <a14:compatExt spid="_x0000_s48316"/>
                </a:ext>
                <a:ext uri="{FF2B5EF4-FFF2-40B4-BE49-F238E27FC236}">
                  <a16:creationId xmlns:a16="http://schemas.microsoft.com/office/drawing/2014/main" id="{5356A100-35BD-AD48-A8E5-11FB066CE9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38</xdr:row>
          <xdr:rowOff>50800</xdr:rowOff>
        </xdr:from>
        <xdr:to>
          <xdr:col>24</xdr:col>
          <xdr:colOff>279400</xdr:colOff>
          <xdr:row>38</xdr:row>
          <xdr:rowOff>241300</xdr:rowOff>
        </xdr:to>
        <xdr:sp macro="" textlink="">
          <xdr:nvSpPr>
            <xdr:cNvPr id="48317" name="Check Box 189" hidden="1">
              <a:extLst>
                <a:ext uri="{63B3BB69-23CF-44E3-9099-C40C66FF867C}">
                  <a14:compatExt spid="_x0000_s48317"/>
                </a:ext>
                <a:ext uri="{FF2B5EF4-FFF2-40B4-BE49-F238E27FC236}">
                  <a16:creationId xmlns:a16="http://schemas.microsoft.com/office/drawing/2014/main" id="{54D36837-4BF8-314A-AAE1-96C0AA7CE0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38</xdr:row>
          <xdr:rowOff>50800</xdr:rowOff>
        </xdr:from>
        <xdr:to>
          <xdr:col>25</xdr:col>
          <xdr:colOff>279400</xdr:colOff>
          <xdr:row>38</xdr:row>
          <xdr:rowOff>241300</xdr:rowOff>
        </xdr:to>
        <xdr:sp macro="" textlink="">
          <xdr:nvSpPr>
            <xdr:cNvPr id="48318" name="Check Box 190" hidden="1">
              <a:extLst>
                <a:ext uri="{63B3BB69-23CF-44E3-9099-C40C66FF867C}">
                  <a14:compatExt spid="_x0000_s48318"/>
                </a:ext>
                <a:ext uri="{FF2B5EF4-FFF2-40B4-BE49-F238E27FC236}">
                  <a16:creationId xmlns:a16="http://schemas.microsoft.com/office/drawing/2014/main" id="{7CA8619C-7A46-0D44-B0EB-361A59A180D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38</xdr:row>
          <xdr:rowOff>50800</xdr:rowOff>
        </xdr:from>
        <xdr:to>
          <xdr:col>26</xdr:col>
          <xdr:colOff>304800</xdr:colOff>
          <xdr:row>38</xdr:row>
          <xdr:rowOff>241300</xdr:rowOff>
        </xdr:to>
        <xdr:sp macro="" textlink="">
          <xdr:nvSpPr>
            <xdr:cNvPr id="48319" name="Check Box 191" hidden="1">
              <a:extLst>
                <a:ext uri="{63B3BB69-23CF-44E3-9099-C40C66FF867C}">
                  <a14:compatExt spid="_x0000_s48319"/>
                </a:ext>
                <a:ext uri="{FF2B5EF4-FFF2-40B4-BE49-F238E27FC236}">
                  <a16:creationId xmlns:a16="http://schemas.microsoft.com/office/drawing/2014/main" id="{6B07548F-FE01-F145-AC45-CA4FD005F2D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38</xdr:row>
          <xdr:rowOff>38100</xdr:rowOff>
        </xdr:from>
        <xdr:to>
          <xdr:col>27</xdr:col>
          <xdr:colOff>304800</xdr:colOff>
          <xdr:row>38</xdr:row>
          <xdr:rowOff>241300</xdr:rowOff>
        </xdr:to>
        <xdr:sp macro="" textlink="">
          <xdr:nvSpPr>
            <xdr:cNvPr id="48320" name="Check Box 192" hidden="1">
              <a:extLst>
                <a:ext uri="{63B3BB69-23CF-44E3-9099-C40C66FF867C}">
                  <a14:compatExt spid="_x0000_s48320"/>
                </a:ext>
                <a:ext uri="{FF2B5EF4-FFF2-40B4-BE49-F238E27FC236}">
                  <a16:creationId xmlns:a16="http://schemas.microsoft.com/office/drawing/2014/main" id="{577C094A-0D45-724C-B906-F3A4F16C79B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50</xdr:row>
          <xdr:rowOff>50800</xdr:rowOff>
        </xdr:from>
        <xdr:to>
          <xdr:col>24</xdr:col>
          <xdr:colOff>279400</xdr:colOff>
          <xdr:row>50</xdr:row>
          <xdr:rowOff>241300</xdr:rowOff>
        </xdr:to>
        <xdr:sp macro="" textlink="">
          <xdr:nvSpPr>
            <xdr:cNvPr id="48333" name="Check Box 205" hidden="1">
              <a:extLst>
                <a:ext uri="{63B3BB69-23CF-44E3-9099-C40C66FF867C}">
                  <a14:compatExt spid="_x0000_s48333"/>
                </a:ext>
                <a:ext uri="{FF2B5EF4-FFF2-40B4-BE49-F238E27FC236}">
                  <a16:creationId xmlns:a16="http://schemas.microsoft.com/office/drawing/2014/main" id="{AAD4BC4E-1E3F-A148-80FF-3F7241B25A9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50</xdr:row>
          <xdr:rowOff>50800</xdr:rowOff>
        </xdr:from>
        <xdr:to>
          <xdr:col>25</xdr:col>
          <xdr:colOff>304800</xdr:colOff>
          <xdr:row>50</xdr:row>
          <xdr:rowOff>241300</xdr:rowOff>
        </xdr:to>
        <xdr:sp macro="" textlink="">
          <xdr:nvSpPr>
            <xdr:cNvPr id="48334" name="Check Box 206" hidden="1">
              <a:extLst>
                <a:ext uri="{63B3BB69-23CF-44E3-9099-C40C66FF867C}">
                  <a14:compatExt spid="_x0000_s48334"/>
                </a:ext>
                <a:ext uri="{FF2B5EF4-FFF2-40B4-BE49-F238E27FC236}">
                  <a16:creationId xmlns:a16="http://schemas.microsoft.com/office/drawing/2014/main" id="{4E3F6755-2788-4D49-A319-4005013F75B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50</xdr:row>
          <xdr:rowOff>50800</xdr:rowOff>
        </xdr:from>
        <xdr:to>
          <xdr:col>26</xdr:col>
          <xdr:colOff>304800</xdr:colOff>
          <xdr:row>50</xdr:row>
          <xdr:rowOff>241300</xdr:rowOff>
        </xdr:to>
        <xdr:sp macro="" textlink="">
          <xdr:nvSpPr>
            <xdr:cNvPr id="48335" name="Check Box 207" hidden="1">
              <a:extLst>
                <a:ext uri="{63B3BB69-23CF-44E3-9099-C40C66FF867C}">
                  <a14:compatExt spid="_x0000_s48335"/>
                </a:ext>
                <a:ext uri="{FF2B5EF4-FFF2-40B4-BE49-F238E27FC236}">
                  <a16:creationId xmlns:a16="http://schemas.microsoft.com/office/drawing/2014/main" id="{FA74DBF2-4193-3D4D-B0BA-9A0AEB85D5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50</xdr:row>
          <xdr:rowOff>50800</xdr:rowOff>
        </xdr:from>
        <xdr:to>
          <xdr:col>27</xdr:col>
          <xdr:colOff>304800</xdr:colOff>
          <xdr:row>50</xdr:row>
          <xdr:rowOff>241300</xdr:rowOff>
        </xdr:to>
        <xdr:sp macro="" textlink="">
          <xdr:nvSpPr>
            <xdr:cNvPr id="48336" name="Check Box 208" hidden="1">
              <a:extLst>
                <a:ext uri="{63B3BB69-23CF-44E3-9099-C40C66FF867C}">
                  <a14:compatExt spid="_x0000_s48336"/>
                </a:ext>
                <a:ext uri="{FF2B5EF4-FFF2-40B4-BE49-F238E27FC236}">
                  <a16:creationId xmlns:a16="http://schemas.microsoft.com/office/drawing/2014/main" id="{9150C3D1-B734-8142-A5D3-6B5EC9BE74D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8</xdr:row>
          <xdr:rowOff>50800</xdr:rowOff>
        </xdr:from>
        <xdr:to>
          <xdr:col>24</xdr:col>
          <xdr:colOff>279400</xdr:colOff>
          <xdr:row>8</xdr:row>
          <xdr:rowOff>228600</xdr:rowOff>
        </xdr:to>
        <xdr:sp macro="" textlink="">
          <xdr:nvSpPr>
            <xdr:cNvPr id="48337" name="Check Box 209" hidden="1">
              <a:extLst>
                <a:ext uri="{63B3BB69-23CF-44E3-9099-C40C66FF867C}">
                  <a14:compatExt spid="_x0000_s48337"/>
                </a:ext>
                <a:ext uri="{FF2B5EF4-FFF2-40B4-BE49-F238E27FC236}">
                  <a16:creationId xmlns:a16="http://schemas.microsoft.com/office/drawing/2014/main" id="{44A02BE8-ADAC-4245-A897-9BEB363073B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8</xdr:row>
          <xdr:rowOff>38100</xdr:rowOff>
        </xdr:from>
        <xdr:to>
          <xdr:col>25</xdr:col>
          <xdr:colOff>304800</xdr:colOff>
          <xdr:row>8</xdr:row>
          <xdr:rowOff>241300</xdr:rowOff>
        </xdr:to>
        <xdr:sp macro="" textlink="">
          <xdr:nvSpPr>
            <xdr:cNvPr id="48338" name="Check Box 210" hidden="1">
              <a:extLst>
                <a:ext uri="{63B3BB69-23CF-44E3-9099-C40C66FF867C}">
                  <a14:compatExt spid="_x0000_s48338"/>
                </a:ext>
                <a:ext uri="{FF2B5EF4-FFF2-40B4-BE49-F238E27FC236}">
                  <a16:creationId xmlns:a16="http://schemas.microsoft.com/office/drawing/2014/main" id="{76125D41-A86E-4E42-A0B4-49AC98AA3BC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8</xdr:row>
          <xdr:rowOff>50800</xdr:rowOff>
        </xdr:from>
        <xdr:to>
          <xdr:col>26</xdr:col>
          <xdr:colOff>304800</xdr:colOff>
          <xdr:row>8</xdr:row>
          <xdr:rowOff>241300</xdr:rowOff>
        </xdr:to>
        <xdr:sp macro="" textlink="">
          <xdr:nvSpPr>
            <xdr:cNvPr id="48339" name="Check Box 211" hidden="1">
              <a:extLst>
                <a:ext uri="{63B3BB69-23CF-44E3-9099-C40C66FF867C}">
                  <a14:compatExt spid="_x0000_s48339"/>
                </a:ext>
                <a:ext uri="{FF2B5EF4-FFF2-40B4-BE49-F238E27FC236}">
                  <a16:creationId xmlns:a16="http://schemas.microsoft.com/office/drawing/2014/main" id="{1A0233C7-AFC7-7642-9FB3-F3453712CDF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63500</xdr:colOff>
          <xdr:row>8</xdr:row>
          <xdr:rowOff>38100</xdr:rowOff>
        </xdr:from>
        <xdr:to>
          <xdr:col>27</xdr:col>
          <xdr:colOff>279400</xdr:colOff>
          <xdr:row>8</xdr:row>
          <xdr:rowOff>241300</xdr:rowOff>
        </xdr:to>
        <xdr:sp macro="" textlink="">
          <xdr:nvSpPr>
            <xdr:cNvPr id="48340" name="Check Box 212" hidden="1">
              <a:extLst>
                <a:ext uri="{63B3BB69-23CF-44E3-9099-C40C66FF867C}">
                  <a14:compatExt spid="_x0000_s48340"/>
                </a:ext>
                <a:ext uri="{FF2B5EF4-FFF2-40B4-BE49-F238E27FC236}">
                  <a16:creationId xmlns:a16="http://schemas.microsoft.com/office/drawing/2014/main" id="{7C6467AB-7E71-EC4C-AA1A-A078EA865FD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63500</xdr:colOff>
          <xdr:row>9</xdr:row>
          <xdr:rowOff>38100</xdr:rowOff>
        </xdr:from>
        <xdr:to>
          <xdr:col>24</xdr:col>
          <xdr:colOff>279400</xdr:colOff>
          <xdr:row>9</xdr:row>
          <xdr:rowOff>241300</xdr:rowOff>
        </xdr:to>
        <xdr:sp macro="" textlink="">
          <xdr:nvSpPr>
            <xdr:cNvPr id="48341" name="Check Box 213" hidden="1">
              <a:extLst>
                <a:ext uri="{63B3BB69-23CF-44E3-9099-C40C66FF867C}">
                  <a14:compatExt spid="_x0000_s48341"/>
                </a:ext>
                <a:ext uri="{FF2B5EF4-FFF2-40B4-BE49-F238E27FC236}">
                  <a16:creationId xmlns:a16="http://schemas.microsoft.com/office/drawing/2014/main" id="{093A676A-8ACA-B643-9F3A-CABB342C57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9</xdr:row>
          <xdr:rowOff>38100</xdr:rowOff>
        </xdr:from>
        <xdr:to>
          <xdr:col>25</xdr:col>
          <xdr:colOff>304800</xdr:colOff>
          <xdr:row>9</xdr:row>
          <xdr:rowOff>241300</xdr:rowOff>
        </xdr:to>
        <xdr:sp macro="" textlink="">
          <xdr:nvSpPr>
            <xdr:cNvPr id="48342" name="Check Box 214" hidden="1">
              <a:extLst>
                <a:ext uri="{63B3BB69-23CF-44E3-9099-C40C66FF867C}">
                  <a14:compatExt spid="_x0000_s48342"/>
                </a:ext>
                <a:ext uri="{FF2B5EF4-FFF2-40B4-BE49-F238E27FC236}">
                  <a16:creationId xmlns:a16="http://schemas.microsoft.com/office/drawing/2014/main" id="{48085AE5-3A3E-114F-8625-5C78FF0495A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xdr:row>
          <xdr:rowOff>38100</xdr:rowOff>
        </xdr:from>
        <xdr:to>
          <xdr:col>26</xdr:col>
          <xdr:colOff>304800</xdr:colOff>
          <xdr:row>9</xdr:row>
          <xdr:rowOff>241300</xdr:rowOff>
        </xdr:to>
        <xdr:sp macro="" textlink="">
          <xdr:nvSpPr>
            <xdr:cNvPr id="48343" name="Check Box 215" hidden="1">
              <a:extLst>
                <a:ext uri="{63B3BB69-23CF-44E3-9099-C40C66FF867C}">
                  <a14:compatExt spid="_x0000_s48343"/>
                </a:ext>
                <a:ext uri="{FF2B5EF4-FFF2-40B4-BE49-F238E27FC236}">
                  <a16:creationId xmlns:a16="http://schemas.microsoft.com/office/drawing/2014/main" id="{29B87C54-F673-7D42-8A87-99FE05176EB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9</xdr:row>
          <xdr:rowOff>50800</xdr:rowOff>
        </xdr:from>
        <xdr:to>
          <xdr:col>27</xdr:col>
          <xdr:colOff>279400</xdr:colOff>
          <xdr:row>9</xdr:row>
          <xdr:rowOff>241300</xdr:rowOff>
        </xdr:to>
        <xdr:sp macro="" textlink="">
          <xdr:nvSpPr>
            <xdr:cNvPr id="48344" name="Check Box 216" hidden="1">
              <a:extLst>
                <a:ext uri="{63B3BB69-23CF-44E3-9099-C40C66FF867C}">
                  <a14:compatExt spid="_x0000_s48344"/>
                </a:ext>
                <a:ext uri="{FF2B5EF4-FFF2-40B4-BE49-F238E27FC236}">
                  <a16:creationId xmlns:a16="http://schemas.microsoft.com/office/drawing/2014/main" id="{B883E033-2DA1-B547-BBC6-4EC1C1CD5B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51</xdr:row>
          <xdr:rowOff>50800</xdr:rowOff>
        </xdr:from>
        <xdr:to>
          <xdr:col>24</xdr:col>
          <xdr:colOff>304800</xdr:colOff>
          <xdr:row>51</xdr:row>
          <xdr:rowOff>241300</xdr:rowOff>
        </xdr:to>
        <xdr:sp macro="" textlink="">
          <xdr:nvSpPr>
            <xdr:cNvPr id="48357" name="Check Box 229" hidden="1">
              <a:extLst>
                <a:ext uri="{63B3BB69-23CF-44E3-9099-C40C66FF867C}">
                  <a14:compatExt spid="_x0000_s48357"/>
                </a:ext>
                <a:ext uri="{FF2B5EF4-FFF2-40B4-BE49-F238E27FC236}">
                  <a16:creationId xmlns:a16="http://schemas.microsoft.com/office/drawing/2014/main" id="{8F66734D-A96D-4445-9469-D8E1B9E284E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51</xdr:row>
          <xdr:rowOff>50800</xdr:rowOff>
        </xdr:from>
        <xdr:to>
          <xdr:col>25</xdr:col>
          <xdr:colOff>279400</xdr:colOff>
          <xdr:row>51</xdr:row>
          <xdr:rowOff>241300</xdr:rowOff>
        </xdr:to>
        <xdr:sp macro="" textlink="">
          <xdr:nvSpPr>
            <xdr:cNvPr id="48358" name="Check Box 230" hidden="1">
              <a:extLst>
                <a:ext uri="{63B3BB69-23CF-44E3-9099-C40C66FF867C}">
                  <a14:compatExt spid="_x0000_s48358"/>
                </a:ext>
                <a:ext uri="{FF2B5EF4-FFF2-40B4-BE49-F238E27FC236}">
                  <a16:creationId xmlns:a16="http://schemas.microsoft.com/office/drawing/2014/main" id="{FF1D0E3A-27A2-0549-97A8-D0E070117BB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51</xdr:row>
          <xdr:rowOff>50800</xdr:rowOff>
        </xdr:from>
        <xdr:to>
          <xdr:col>26</xdr:col>
          <xdr:colOff>304800</xdr:colOff>
          <xdr:row>51</xdr:row>
          <xdr:rowOff>241300</xdr:rowOff>
        </xdr:to>
        <xdr:sp macro="" textlink="">
          <xdr:nvSpPr>
            <xdr:cNvPr id="48359" name="Check Box 231" hidden="1">
              <a:extLst>
                <a:ext uri="{63B3BB69-23CF-44E3-9099-C40C66FF867C}">
                  <a14:compatExt spid="_x0000_s48359"/>
                </a:ext>
                <a:ext uri="{FF2B5EF4-FFF2-40B4-BE49-F238E27FC236}">
                  <a16:creationId xmlns:a16="http://schemas.microsoft.com/office/drawing/2014/main" id="{16154924-E86B-614A-AF29-1B7EBC4079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51</xdr:row>
          <xdr:rowOff>38100</xdr:rowOff>
        </xdr:from>
        <xdr:to>
          <xdr:col>27</xdr:col>
          <xdr:colOff>279400</xdr:colOff>
          <xdr:row>51</xdr:row>
          <xdr:rowOff>254000</xdr:rowOff>
        </xdr:to>
        <xdr:sp macro="" textlink="">
          <xdr:nvSpPr>
            <xdr:cNvPr id="48360" name="Check Box 232" hidden="1">
              <a:extLst>
                <a:ext uri="{63B3BB69-23CF-44E3-9099-C40C66FF867C}">
                  <a14:compatExt spid="_x0000_s48360"/>
                </a:ext>
                <a:ext uri="{FF2B5EF4-FFF2-40B4-BE49-F238E27FC236}">
                  <a16:creationId xmlns:a16="http://schemas.microsoft.com/office/drawing/2014/main" id="{CE691F79-EF68-A94A-9BEE-1B440526BFC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13</xdr:row>
          <xdr:rowOff>50800</xdr:rowOff>
        </xdr:from>
        <xdr:to>
          <xdr:col>24</xdr:col>
          <xdr:colOff>279400</xdr:colOff>
          <xdr:row>13</xdr:row>
          <xdr:rowOff>228600</xdr:rowOff>
        </xdr:to>
        <xdr:sp macro="" textlink="">
          <xdr:nvSpPr>
            <xdr:cNvPr id="48361" name="Check Box 233" hidden="1">
              <a:extLst>
                <a:ext uri="{63B3BB69-23CF-44E3-9099-C40C66FF867C}">
                  <a14:compatExt spid="_x0000_s48361"/>
                </a:ext>
                <a:ext uri="{FF2B5EF4-FFF2-40B4-BE49-F238E27FC236}">
                  <a16:creationId xmlns:a16="http://schemas.microsoft.com/office/drawing/2014/main" id="{D7CE7AB8-2DFB-204C-9F14-88D00D95AFE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13</xdr:row>
          <xdr:rowOff>50800</xdr:rowOff>
        </xdr:from>
        <xdr:to>
          <xdr:col>25</xdr:col>
          <xdr:colOff>304800</xdr:colOff>
          <xdr:row>13</xdr:row>
          <xdr:rowOff>241300</xdr:rowOff>
        </xdr:to>
        <xdr:sp macro="" textlink="">
          <xdr:nvSpPr>
            <xdr:cNvPr id="48362" name="Check Box 234" hidden="1">
              <a:extLst>
                <a:ext uri="{63B3BB69-23CF-44E3-9099-C40C66FF867C}">
                  <a14:compatExt spid="_x0000_s48362"/>
                </a:ext>
                <a:ext uri="{FF2B5EF4-FFF2-40B4-BE49-F238E27FC236}">
                  <a16:creationId xmlns:a16="http://schemas.microsoft.com/office/drawing/2014/main" id="{2095935A-4867-914B-A1BC-73FBBDD9754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xdr:row>
          <xdr:rowOff>50800</xdr:rowOff>
        </xdr:from>
        <xdr:to>
          <xdr:col>26</xdr:col>
          <xdr:colOff>304800</xdr:colOff>
          <xdr:row>13</xdr:row>
          <xdr:rowOff>228600</xdr:rowOff>
        </xdr:to>
        <xdr:sp macro="" textlink="">
          <xdr:nvSpPr>
            <xdr:cNvPr id="48363" name="Check Box 235" hidden="1">
              <a:extLst>
                <a:ext uri="{63B3BB69-23CF-44E3-9099-C40C66FF867C}">
                  <a14:compatExt spid="_x0000_s48363"/>
                </a:ext>
                <a:ext uri="{FF2B5EF4-FFF2-40B4-BE49-F238E27FC236}">
                  <a16:creationId xmlns:a16="http://schemas.microsoft.com/office/drawing/2014/main" id="{65EBEBF8-950B-FA42-B5CD-2DEAA287AEC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13</xdr:row>
          <xdr:rowOff>50800</xdr:rowOff>
        </xdr:from>
        <xdr:to>
          <xdr:col>27</xdr:col>
          <xdr:colOff>304800</xdr:colOff>
          <xdr:row>13</xdr:row>
          <xdr:rowOff>241300</xdr:rowOff>
        </xdr:to>
        <xdr:sp macro="" textlink="">
          <xdr:nvSpPr>
            <xdr:cNvPr id="48364" name="Check Box 236" hidden="1">
              <a:extLst>
                <a:ext uri="{63B3BB69-23CF-44E3-9099-C40C66FF867C}">
                  <a14:compatExt spid="_x0000_s48364"/>
                </a:ext>
                <a:ext uri="{FF2B5EF4-FFF2-40B4-BE49-F238E27FC236}">
                  <a16:creationId xmlns:a16="http://schemas.microsoft.com/office/drawing/2014/main" id="{90747E24-C793-E44D-9E6E-E921B03F294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14</xdr:row>
          <xdr:rowOff>38100</xdr:rowOff>
        </xdr:from>
        <xdr:to>
          <xdr:col>24</xdr:col>
          <xdr:colOff>304800</xdr:colOff>
          <xdr:row>14</xdr:row>
          <xdr:rowOff>241300</xdr:rowOff>
        </xdr:to>
        <xdr:sp macro="" textlink="">
          <xdr:nvSpPr>
            <xdr:cNvPr id="48365" name="Check Box 237" hidden="1">
              <a:extLst>
                <a:ext uri="{63B3BB69-23CF-44E3-9099-C40C66FF867C}">
                  <a14:compatExt spid="_x0000_s48365"/>
                </a:ext>
                <a:ext uri="{FF2B5EF4-FFF2-40B4-BE49-F238E27FC236}">
                  <a16:creationId xmlns:a16="http://schemas.microsoft.com/office/drawing/2014/main" id="{49658125-CD6E-7E45-A7D5-FDE422AA3D5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14</xdr:row>
          <xdr:rowOff>38100</xdr:rowOff>
        </xdr:from>
        <xdr:to>
          <xdr:col>25</xdr:col>
          <xdr:colOff>304800</xdr:colOff>
          <xdr:row>14</xdr:row>
          <xdr:rowOff>241300</xdr:rowOff>
        </xdr:to>
        <xdr:sp macro="" textlink="">
          <xdr:nvSpPr>
            <xdr:cNvPr id="48366" name="Check Box 238" hidden="1">
              <a:extLst>
                <a:ext uri="{63B3BB69-23CF-44E3-9099-C40C66FF867C}">
                  <a14:compatExt spid="_x0000_s48366"/>
                </a:ext>
                <a:ext uri="{FF2B5EF4-FFF2-40B4-BE49-F238E27FC236}">
                  <a16:creationId xmlns:a16="http://schemas.microsoft.com/office/drawing/2014/main" id="{739AB8E6-5240-904F-A57E-5ACDC82960F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14</xdr:row>
          <xdr:rowOff>38100</xdr:rowOff>
        </xdr:from>
        <xdr:to>
          <xdr:col>26</xdr:col>
          <xdr:colOff>304800</xdr:colOff>
          <xdr:row>14</xdr:row>
          <xdr:rowOff>241300</xdr:rowOff>
        </xdr:to>
        <xdr:sp macro="" textlink="">
          <xdr:nvSpPr>
            <xdr:cNvPr id="48367" name="Check Box 239" hidden="1">
              <a:extLst>
                <a:ext uri="{63B3BB69-23CF-44E3-9099-C40C66FF867C}">
                  <a14:compatExt spid="_x0000_s48367"/>
                </a:ext>
                <a:ext uri="{FF2B5EF4-FFF2-40B4-BE49-F238E27FC236}">
                  <a16:creationId xmlns:a16="http://schemas.microsoft.com/office/drawing/2014/main" id="{53C1FBA1-5994-3A45-995D-FA536E889CC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14</xdr:row>
          <xdr:rowOff>50800</xdr:rowOff>
        </xdr:from>
        <xdr:to>
          <xdr:col>27</xdr:col>
          <xdr:colOff>304800</xdr:colOff>
          <xdr:row>14</xdr:row>
          <xdr:rowOff>241300</xdr:rowOff>
        </xdr:to>
        <xdr:sp macro="" textlink="">
          <xdr:nvSpPr>
            <xdr:cNvPr id="48368" name="Check Box 240" hidden="1">
              <a:extLst>
                <a:ext uri="{63B3BB69-23CF-44E3-9099-C40C66FF867C}">
                  <a14:compatExt spid="_x0000_s48368"/>
                </a:ext>
                <a:ext uri="{FF2B5EF4-FFF2-40B4-BE49-F238E27FC236}">
                  <a16:creationId xmlns:a16="http://schemas.microsoft.com/office/drawing/2014/main" id="{00A8FE1E-615D-544A-87ED-A3037A385B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52</xdr:row>
          <xdr:rowOff>38100</xdr:rowOff>
        </xdr:from>
        <xdr:to>
          <xdr:col>24</xdr:col>
          <xdr:colOff>304800</xdr:colOff>
          <xdr:row>52</xdr:row>
          <xdr:rowOff>241300</xdr:rowOff>
        </xdr:to>
        <xdr:sp macro="" textlink="">
          <xdr:nvSpPr>
            <xdr:cNvPr id="48389" name="Check Box 261" hidden="1">
              <a:extLst>
                <a:ext uri="{63B3BB69-23CF-44E3-9099-C40C66FF867C}">
                  <a14:compatExt spid="_x0000_s48389"/>
                </a:ext>
                <a:ext uri="{FF2B5EF4-FFF2-40B4-BE49-F238E27FC236}">
                  <a16:creationId xmlns:a16="http://schemas.microsoft.com/office/drawing/2014/main" id="{C9B489D7-F8D2-2840-ADBC-7C0B114776E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52</xdr:row>
          <xdr:rowOff>38100</xdr:rowOff>
        </xdr:from>
        <xdr:to>
          <xdr:col>25</xdr:col>
          <xdr:colOff>304800</xdr:colOff>
          <xdr:row>52</xdr:row>
          <xdr:rowOff>241300</xdr:rowOff>
        </xdr:to>
        <xdr:sp macro="" textlink="">
          <xdr:nvSpPr>
            <xdr:cNvPr id="48390" name="Check Box 262" hidden="1">
              <a:extLst>
                <a:ext uri="{63B3BB69-23CF-44E3-9099-C40C66FF867C}">
                  <a14:compatExt spid="_x0000_s48390"/>
                </a:ext>
                <a:ext uri="{FF2B5EF4-FFF2-40B4-BE49-F238E27FC236}">
                  <a16:creationId xmlns:a16="http://schemas.microsoft.com/office/drawing/2014/main" id="{8B70C762-A17C-CE42-8708-B505D8C492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52</xdr:row>
          <xdr:rowOff>38100</xdr:rowOff>
        </xdr:from>
        <xdr:to>
          <xdr:col>26</xdr:col>
          <xdr:colOff>304800</xdr:colOff>
          <xdr:row>52</xdr:row>
          <xdr:rowOff>241300</xdr:rowOff>
        </xdr:to>
        <xdr:sp macro="" textlink="">
          <xdr:nvSpPr>
            <xdr:cNvPr id="48391" name="Check Box 263" hidden="1">
              <a:extLst>
                <a:ext uri="{63B3BB69-23CF-44E3-9099-C40C66FF867C}">
                  <a14:compatExt spid="_x0000_s48391"/>
                </a:ext>
                <a:ext uri="{FF2B5EF4-FFF2-40B4-BE49-F238E27FC236}">
                  <a16:creationId xmlns:a16="http://schemas.microsoft.com/office/drawing/2014/main" id="{5E499CB2-44CF-234B-991F-D382C2414D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52</xdr:row>
          <xdr:rowOff>38100</xdr:rowOff>
        </xdr:from>
        <xdr:to>
          <xdr:col>27</xdr:col>
          <xdr:colOff>304800</xdr:colOff>
          <xdr:row>52</xdr:row>
          <xdr:rowOff>241300</xdr:rowOff>
        </xdr:to>
        <xdr:sp macro="" textlink="">
          <xdr:nvSpPr>
            <xdr:cNvPr id="48392" name="Check Box 264" hidden="1">
              <a:extLst>
                <a:ext uri="{63B3BB69-23CF-44E3-9099-C40C66FF867C}">
                  <a14:compatExt spid="_x0000_s48392"/>
                </a:ext>
                <a:ext uri="{FF2B5EF4-FFF2-40B4-BE49-F238E27FC236}">
                  <a16:creationId xmlns:a16="http://schemas.microsoft.com/office/drawing/2014/main" id="{5658BEE4-3280-C94F-A2CE-CBD79719595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12</xdr:row>
          <xdr:rowOff>50800</xdr:rowOff>
        </xdr:from>
        <xdr:to>
          <xdr:col>7</xdr:col>
          <xdr:colOff>279400</xdr:colOff>
          <xdr:row>12</xdr:row>
          <xdr:rowOff>241300</xdr:rowOff>
        </xdr:to>
        <xdr:sp macro="" textlink="">
          <xdr:nvSpPr>
            <xdr:cNvPr id="48393" name="Check Box 265" hidden="1">
              <a:extLst>
                <a:ext uri="{63B3BB69-23CF-44E3-9099-C40C66FF867C}">
                  <a14:compatExt spid="_x0000_s48393"/>
                </a:ext>
                <a:ext uri="{FF2B5EF4-FFF2-40B4-BE49-F238E27FC236}">
                  <a16:creationId xmlns:a16="http://schemas.microsoft.com/office/drawing/2014/main" id="{29256A9D-ECB6-1149-BC8D-5944204172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12</xdr:row>
          <xdr:rowOff>38100</xdr:rowOff>
        </xdr:from>
        <xdr:to>
          <xdr:col>8</xdr:col>
          <xdr:colOff>279400</xdr:colOff>
          <xdr:row>12</xdr:row>
          <xdr:rowOff>241300</xdr:rowOff>
        </xdr:to>
        <xdr:sp macro="" textlink="">
          <xdr:nvSpPr>
            <xdr:cNvPr id="48394" name="Check Box 266" hidden="1">
              <a:extLst>
                <a:ext uri="{63B3BB69-23CF-44E3-9099-C40C66FF867C}">
                  <a14:compatExt spid="_x0000_s48394"/>
                </a:ext>
                <a:ext uri="{FF2B5EF4-FFF2-40B4-BE49-F238E27FC236}">
                  <a16:creationId xmlns:a16="http://schemas.microsoft.com/office/drawing/2014/main" id="{15000919-00AB-684E-AF02-00E69C5BD1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xdr:row>
          <xdr:rowOff>38100</xdr:rowOff>
        </xdr:from>
        <xdr:to>
          <xdr:col>9</xdr:col>
          <xdr:colOff>304800</xdr:colOff>
          <xdr:row>12</xdr:row>
          <xdr:rowOff>254000</xdr:rowOff>
        </xdr:to>
        <xdr:sp macro="" textlink="">
          <xdr:nvSpPr>
            <xdr:cNvPr id="48395" name="Check Box 267" hidden="1">
              <a:extLst>
                <a:ext uri="{63B3BB69-23CF-44E3-9099-C40C66FF867C}">
                  <a14:compatExt spid="_x0000_s48395"/>
                </a:ext>
                <a:ext uri="{FF2B5EF4-FFF2-40B4-BE49-F238E27FC236}">
                  <a16:creationId xmlns:a16="http://schemas.microsoft.com/office/drawing/2014/main" id="{F042B8D1-C94D-5240-BE71-9ABC658632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12</xdr:row>
          <xdr:rowOff>50800</xdr:rowOff>
        </xdr:from>
        <xdr:to>
          <xdr:col>10</xdr:col>
          <xdr:colOff>304800</xdr:colOff>
          <xdr:row>12</xdr:row>
          <xdr:rowOff>241300</xdr:rowOff>
        </xdr:to>
        <xdr:sp macro="" textlink="">
          <xdr:nvSpPr>
            <xdr:cNvPr id="48396" name="Check Box 268" hidden="1">
              <a:extLst>
                <a:ext uri="{63B3BB69-23CF-44E3-9099-C40C66FF867C}">
                  <a14:compatExt spid="_x0000_s48396"/>
                </a:ext>
                <a:ext uri="{FF2B5EF4-FFF2-40B4-BE49-F238E27FC236}">
                  <a16:creationId xmlns:a16="http://schemas.microsoft.com/office/drawing/2014/main" id="{3E868E5A-5BA1-C643-B6A0-9D83376473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13</xdr:row>
          <xdr:rowOff>50800</xdr:rowOff>
        </xdr:from>
        <xdr:to>
          <xdr:col>7</xdr:col>
          <xdr:colOff>279400</xdr:colOff>
          <xdr:row>13</xdr:row>
          <xdr:rowOff>228600</xdr:rowOff>
        </xdr:to>
        <xdr:sp macro="" textlink="">
          <xdr:nvSpPr>
            <xdr:cNvPr id="48398" name="Check Box 270" hidden="1">
              <a:extLst>
                <a:ext uri="{63B3BB69-23CF-44E3-9099-C40C66FF867C}">
                  <a14:compatExt spid="_x0000_s48398"/>
                </a:ext>
                <a:ext uri="{FF2B5EF4-FFF2-40B4-BE49-F238E27FC236}">
                  <a16:creationId xmlns:a16="http://schemas.microsoft.com/office/drawing/2014/main" id="{353A722F-4156-7F47-8BA5-4C212450756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13</xdr:row>
          <xdr:rowOff>38100</xdr:rowOff>
        </xdr:from>
        <xdr:to>
          <xdr:col>8</xdr:col>
          <xdr:colOff>279400</xdr:colOff>
          <xdr:row>13</xdr:row>
          <xdr:rowOff>241300</xdr:rowOff>
        </xdr:to>
        <xdr:sp macro="" textlink="">
          <xdr:nvSpPr>
            <xdr:cNvPr id="48399" name="Check Box 271" hidden="1">
              <a:extLst>
                <a:ext uri="{63B3BB69-23CF-44E3-9099-C40C66FF867C}">
                  <a14:compatExt spid="_x0000_s48399"/>
                </a:ext>
                <a:ext uri="{FF2B5EF4-FFF2-40B4-BE49-F238E27FC236}">
                  <a16:creationId xmlns:a16="http://schemas.microsoft.com/office/drawing/2014/main" id="{1BF55245-1B17-E042-A978-15A114DDF2E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13</xdr:row>
          <xdr:rowOff>50800</xdr:rowOff>
        </xdr:from>
        <xdr:to>
          <xdr:col>9</xdr:col>
          <xdr:colOff>304800</xdr:colOff>
          <xdr:row>13</xdr:row>
          <xdr:rowOff>241300</xdr:rowOff>
        </xdr:to>
        <xdr:sp macro="" textlink="">
          <xdr:nvSpPr>
            <xdr:cNvPr id="48400" name="Check Box 272" hidden="1">
              <a:extLst>
                <a:ext uri="{63B3BB69-23CF-44E3-9099-C40C66FF867C}">
                  <a14:compatExt spid="_x0000_s48400"/>
                </a:ext>
                <a:ext uri="{FF2B5EF4-FFF2-40B4-BE49-F238E27FC236}">
                  <a16:creationId xmlns:a16="http://schemas.microsoft.com/office/drawing/2014/main" id="{EB25F4EB-F8E7-604C-9740-22EABEE5694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13</xdr:row>
          <xdr:rowOff>38100</xdr:rowOff>
        </xdr:from>
        <xdr:to>
          <xdr:col>10</xdr:col>
          <xdr:colOff>304800</xdr:colOff>
          <xdr:row>13</xdr:row>
          <xdr:rowOff>254000</xdr:rowOff>
        </xdr:to>
        <xdr:sp macro="" textlink="">
          <xdr:nvSpPr>
            <xdr:cNvPr id="48401" name="Check Box 273" hidden="1">
              <a:extLst>
                <a:ext uri="{63B3BB69-23CF-44E3-9099-C40C66FF867C}">
                  <a14:compatExt spid="_x0000_s48401"/>
                </a:ext>
                <a:ext uri="{FF2B5EF4-FFF2-40B4-BE49-F238E27FC236}">
                  <a16:creationId xmlns:a16="http://schemas.microsoft.com/office/drawing/2014/main" id="{AF1D890C-A115-3049-9E8B-CCCB0F16FED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16</xdr:row>
          <xdr:rowOff>50800</xdr:rowOff>
        </xdr:from>
        <xdr:to>
          <xdr:col>7</xdr:col>
          <xdr:colOff>279400</xdr:colOff>
          <xdr:row>16</xdr:row>
          <xdr:rowOff>228600</xdr:rowOff>
        </xdr:to>
        <xdr:sp macro="" textlink="">
          <xdr:nvSpPr>
            <xdr:cNvPr id="48402" name="Check Box 274" hidden="1">
              <a:extLst>
                <a:ext uri="{63B3BB69-23CF-44E3-9099-C40C66FF867C}">
                  <a14:compatExt spid="_x0000_s48402"/>
                </a:ext>
                <a:ext uri="{FF2B5EF4-FFF2-40B4-BE49-F238E27FC236}">
                  <a16:creationId xmlns:a16="http://schemas.microsoft.com/office/drawing/2014/main" id="{E1B146BE-39A6-984D-B969-2047C1F92DD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19</xdr:row>
          <xdr:rowOff>38100</xdr:rowOff>
        </xdr:from>
        <xdr:to>
          <xdr:col>8</xdr:col>
          <xdr:colOff>279400</xdr:colOff>
          <xdr:row>19</xdr:row>
          <xdr:rowOff>241300</xdr:rowOff>
        </xdr:to>
        <xdr:sp macro="" textlink="">
          <xdr:nvSpPr>
            <xdr:cNvPr id="48403" name="Check Box 275" hidden="1">
              <a:extLst>
                <a:ext uri="{63B3BB69-23CF-44E3-9099-C40C66FF867C}">
                  <a14:compatExt spid="_x0000_s48403"/>
                </a:ext>
                <a:ext uri="{FF2B5EF4-FFF2-40B4-BE49-F238E27FC236}">
                  <a16:creationId xmlns:a16="http://schemas.microsoft.com/office/drawing/2014/main" id="{4467B2EB-C56F-4946-AED5-31A1234637A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19</xdr:row>
          <xdr:rowOff>38100</xdr:rowOff>
        </xdr:from>
        <xdr:to>
          <xdr:col>9</xdr:col>
          <xdr:colOff>279400</xdr:colOff>
          <xdr:row>19</xdr:row>
          <xdr:rowOff>241300</xdr:rowOff>
        </xdr:to>
        <xdr:sp macro="" textlink="">
          <xdr:nvSpPr>
            <xdr:cNvPr id="48404" name="Check Box 276" hidden="1">
              <a:extLst>
                <a:ext uri="{63B3BB69-23CF-44E3-9099-C40C66FF867C}">
                  <a14:compatExt spid="_x0000_s48404"/>
                </a:ext>
                <a:ext uri="{FF2B5EF4-FFF2-40B4-BE49-F238E27FC236}">
                  <a16:creationId xmlns:a16="http://schemas.microsoft.com/office/drawing/2014/main" id="{DF895CED-4123-1D40-AC68-F496E01852F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19</xdr:row>
          <xdr:rowOff>38100</xdr:rowOff>
        </xdr:from>
        <xdr:to>
          <xdr:col>10</xdr:col>
          <xdr:colOff>279400</xdr:colOff>
          <xdr:row>19</xdr:row>
          <xdr:rowOff>241300</xdr:rowOff>
        </xdr:to>
        <xdr:sp macro="" textlink="">
          <xdr:nvSpPr>
            <xdr:cNvPr id="48405" name="Check Box 277" hidden="1">
              <a:extLst>
                <a:ext uri="{63B3BB69-23CF-44E3-9099-C40C66FF867C}">
                  <a14:compatExt spid="_x0000_s48405"/>
                </a:ext>
                <a:ext uri="{FF2B5EF4-FFF2-40B4-BE49-F238E27FC236}">
                  <a16:creationId xmlns:a16="http://schemas.microsoft.com/office/drawing/2014/main" id="{7D21F3D2-C260-8C46-8CE1-A67FE32563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19</xdr:row>
          <xdr:rowOff>50800</xdr:rowOff>
        </xdr:from>
        <xdr:to>
          <xdr:col>7</xdr:col>
          <xdr:colOff>279400</xdr:colOff>
          <xdr:row>19</xdr:row>
          <xdr:rowOff>228600</xdr:rowOff>
        </xdr:to>
        <xdr:sp macro="" textlink="">
          <xdr:nvSpPr>
            <xdr:cNvPr id="48406" name="Check Box 278" hidden="1">
              <a:extLst>
                <a:ext uri="{63B3BB69-23CF-44E3-9099-C40C66FF867C}">
                  <a14:compatExt spid="_x0000_s48406"/>
                </a:ext>
                <a:ext uri="{FF2B5EF4-FFF2-40B4-BE49-F238E27FC236}">
                  <a16:creationId xmlns:a16="http://schemas.microsoft.com/office/drawing/2014/main" id="{28190BB1-C9EA-5B41-8690-A2657AE472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18</xdr:row>
          <xdr:rowOff>38100</xdr:rowOff>
        </xdr:from>
        <xdr:to>
          <xdr:col>8</xdr:col>
          <xdr:colOff>279400</xdr:colOff>
          <xdr:row>18</xdr:row>
          <xdr:rowOff>241300</xdr:rowOff>
        </xdr:to>
        <xdr:sp macro="" textlink="">
          <xdr:nvSpPr>
            <xdr:cNvPr id="48407" name="Check Box 279" hidden="1">
              <a:extLst>
                <a:ext uri="{63B3BB69-23CF-44E3-9099-C40C66FF867C}">
                  <a14:compatExt spid="_x0000_s48407"/>
                </a:ext>
                <a:ext uri="{FF2B5EF4-FFF2-40B4-BE49-F238E27FC236}">
                  <a16:creationId xmlns:a16="http://schemas.microsoft.com/office/drawing/2014/main" id="{FFB2BBD9-CD56-F242-9DC7-6E5C52C44D6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18</xdr:row>
          <xdr:rowOff>38100</xdr:rowOff>
        </xdr:from>
        <xdr:to>
          <xdr:col>9</xdr:col>
          <xdr:colOff>279400</xdr:colOff>
          <xdr:row>18</xdr:row>
          <xdr:rowOff>241300</xdr:rowOff>
        </xdr:to>
        <xdr:sp macro="" textlink="">
          <xdr:nvSpPr>
            <xdr:cNvPr id="48408" name="Check Box 280" hidden="1">
              <a:extLst>
                <a:ext uri="{63B3BB69-23CF-44E3-9099-C40C66FF867C}">
                  <a14:compatExt spid="_x0000_s48408"/>
                </a:ext>
                <a:ext uri="{FF2B5EF4-FFF2-40B4-BE49-F238E27FC236}">
                  <a16:creationId xmlns:a16="http://schemas.microsoft.com/office/drawing/2014/main" id="{F313E39A-5B00-2D40-9629-886D2B9C5FF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18</xdr:row>
          <xdr:rowOff>38100</xdr:rowOff>
        </xdr:from>
        <xdr:to>
          <xdr:col>10</xdr:col>
          <xdr:colOff>279400</xdr:colOff>
          <xdr:row>18</xdr:row>
          <xdr:rowOff>241300</xdr:rowOff>
        </xdr:to>
        <xdr:sp macro="" textlink="">
          <xdr:nvSpPr>
            <xdr:cNvPr id="48409" name="Check Box 281" hidden="1">
              <a:extLst>
                <a:ext uri="{63B3BB69-23CF-44E3-9099-C40C66FF867C}">
                  <a14:compatExt spid="_x0000_s48409"/>
                </a:ext>
                <a:ext uri="{FF2B5EF4-FFF2-40B4-BE49-F238E27FC236}">
                  <a16:creationId xmlns:a16="http://schemas.microsoft.com/office/drawing/2014/main" id="{8090385C-E8ED-D04F-B78B-2D32285C499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18</xdr:row>
          <xdr:rowOff>50800</xdr:rowOff>
        </xdr:from>
        <xdr:to>
          <xdr:col>7</xdr:col>
          <xdr:colOff>279400</xdr:colOff>
          <xdr:row>18</xdr:row>
          <xdr:rowOff>228600</xdr:rowOff>
        </xdr:to>
        <xdr:sp macro="" textlink="">
          <xdr:nvSpPr>
            <xdr:cNvPr id="48410" name="Check Box 282" hidden="1">
              <a:extLst>
                <a:ext uri="{63B3BB69-23CF-44E3-9099-C40C66FF867C}">
                  <a14:compatExt spid="_x0000_s48410"/>
                </a:ext>
                <a:ext uri="{FF2B5EF4-FFF2-40B4-BE49-F238E27FC236}">
                  <a16:creationId xmlns:a16="http://schemas.microsoft.com/office/drawing/2014/main" id="{102E6C7D-8214-2A4E-94B0-79C418ADDDF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17</xdr:row>
          <xdr:rowOff>38100</xdr:rowOff>
        </xdr:from>
        <xdr:to>
          <xdr:col>8</xdr:col>
          <xdr:colOff>279400</xdr:colOff>
          <xdr:row>17</xdr:row>
          <xdr:rowOff>241300</xdr:rowOff>
        </xdr:to>
        <xdr:sp macro="" textlink="">
          <xdr:nvSpPr>
            <xdr:cNvPr id="48411" name="Check Box 283" hidden="1">
              <a:extLst>
                <a:ext uri="{63B3BB69-23CF-44E3-9099-C40C66FF867C}">
                  <a14:compatExt spid="_x0000_s48411"/>
                </a:ext>
                <a:ext uri="{FF2B5EF4-FFF2-40B4-BE49-F238E27FC236}">
                  <a16:creationId xmlns:a16="http://schemas.microsoft.com/office/drawing/2014/main" id="{57BF8A19-FAAF-BE46-B45D-F069FF69DD2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17</xdr:row>
          <xdr:rowOff>38100</xdr:rowOff>
        </xdr:from>
        <xdr:to>
          <xdr:col>9</xdr:col>
          <xdr:colOff>279400</xdr:colOff>
          <xdr:row>17</xdr:row>
          <xdr:rowOff>241300</xdr:rowOff>
        </xdr:to>
        <xdr:sp macro="" textlink="">
          <xdr:nvSpPr>
            <xdr:cNvPr id="48412" name="Check Box 284" hidden="1">
              <a:extLst>
                <a:ext uri="{63B3BB69-23CF-44E3-9099-C40C66FF867C}">
                  <a14:compatExt spid="_x0000_s48412"/>
                </a:ext>
                <a:ext uri="{FF2B5EF4-FFF2-40B4-BE49-F238E27FC236}">
                  <a16:creationId xmlns:a16="http://schemas.microsoft.com/office/drawing/2014/main" id="{86621F8B-9E5A-3944-A6DA-82A9ADD723B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17</xdr:row>
          <xdr:rowOff>38100</xdr:rowOff>
        </xdr:from>
        <xdr:to>
          <xdr:col>10</xdr:col>
          <xdr:colOff>279400</xdr:colOff>
          <xdr:row>17</xdr:row>
          <xdr:rowOff>241300</xdr:rowOff>
        </xdr:to>
        <xdr:sp macro="" textlink="">
          <xdr:nvSpPr>
            <xdr:cNvPr id="48413" name="Check Box 285" hidden="1">
              <a:extLst>
                <a:ext uri="{63B3BB69-23CF-44E3-9099-C40C66FF867C}">
                  <a14:compatExt spid="_x0000_s48413"/>
                </a:ext>
                <a:ext uri="{FF2B5EF4-FFF2-40B4-BE49-F238E27FC236}">
                  <a16:creationId xmlns:a16="http://schemas.microsoft.com/office/drawing/2014/main" id="{6D01A822-6EA4-5942-AD65-068E84B61B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17</xdr:row>
          <xdr:rowOff>50800</xdr:rowOff>
        </xdr:from>
        <xdr:to>
          <xdr:col>7</xdr:col>
          <xdr:colOff>279400</xdr:colOff>
          <xdr:row>17</xdr:row>
          <xdr:rowOff>228600</xdr:rowOff>
        </xdr:to>
        <xdr:sp macro="" textlink="">
          <xdr:nvSpPr>
            <xdr:cNvPr id="48414" name="Check Box 286" hidden="1">
              <a:extLst>
                <a:ext uri="{63B3BB69-23CF-44E3-9099-C40C66FF867C}">
                  <a14:compatExt spid="_x0000_s48414"/>
                </a:ext>
                <a:ext uri="{FF2B5EF4-FFF2-40B4-BE49-F238E27FC236}">
                  <a16:creationId xmlns:a16="http://schemas.microsoft.com/office/drawing/2014/main" id="{52DFC998-9D05-E04A-AAF0-CAED5534770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29</xdr:row>
          <xdr:rowOff>38100</xdr:rowOff>
        </xdr:from>
        <xdr:to>
          <xdr:col>7</xdr:col>
          <xdr:colOff>279400</xdr:colOff>
          <xdr:row>29</xdr:row>
          <xdr:rowOff>241300</xdr:rowOff>
        </xdr:to>
        <xdr:sp macro="" textlink="">
          <xdr:nvSpPr>
            <xdr:cNvPr id="48416" name="Check Box 288" hidden="1">
              <a:extLst>
                <a:ext uri="{63B3BB69-23CF-44E3-9099-C40C66FF867C}">
                  <a14:compatExt spid="_x0000_s48416"/>
                </a:ext>
                <a:ext uri="{FF2B5EF4-FFF2-40B4-BE49-F238E27FC236}">
                  <a16:creationId xmlns:a16="http://schemas.microsoft.com/office/drawing/2014/main" id="{A4F65D75-868E-844A-B12E-5E626AAB46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29</xdr:row>
          <xdr:rowOff>38100</xdr:rowOff>
        </xdr:from>
        <xdr:to>
          <xdr:col>8</xdr:col>
          <xdr:colOff>279400</xdr:colOff>
          <xdr:row>29</xdr:row>
          <xdr:rowOff>241300</xdr:rowOff>
        </xdr:to>
        <xdr:sp macro="" textlink="">
          <xdr:nvSpPr>
            <xdr:cNvPr id="48417" name="Check Box 289" hidden="1">
              <a:extLst>
                <a:ext uri="{63B3BB69-23CF-44E3-9099-C40C66FF867C}">
                  <a14:compatExt spid="_x0000_s48417"/>
                </a:ext>
                <a:ext uri="{FF2B5EF4-FFF2-40B4-BE49-F238E27FC236}">
                  <a16:creationId xmlns:a16="http://schemas.microsoft.com/office/drawing/2014/main" id="{886C0FEF-CA91-5D40-94C8-2A58534C17A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29</xdr:row>
          <xdr:rowOff>38100</xdr:rowOff>
        </xdr:from>
        <xdr:to>
          <xdr:col>9</xdr:col>
          <xdr:colOff>279400</xdr:colOff>
          <xdr:row>29</xdr:row>
          <xdr:rowOff>241300</xdr:rowOff>
        </xdr:to>
        <xdr:sp macro="" textlink="">
          <xdr:nvSpPr>
            <xdr:cNvPr id="48418" name="Check Box 290" hidden="1">
              <a:extLst>
                <a:ext uri="{63B3BB69-23CF-44E3-9099-C40C66FF867C}">
                  <a14:compatExt spid="_x0000_s48418"/>
                </a:ext>
                <a:ext uri="{FF2B5EF4-FFF2-40B4-BE49-F238E27FC236}">
                  <a16:creationId xmlns:a16="http://schemas.microsoft.com/office/drawing/2014/main" id="{D2074A4E-F24F-0A44-A128-EA411FF1F8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29</xdr:row>
          <xdr:rowOff>50800</xdr:rowOff>
        </xdr:from>
        <xdr:to>
          <xdr:col>10</xdr:col>
          <xdr:colOff>279400</xdr:colOff>
          <xdr:row>29</xdr:row>
          <xdr:rowOff>241300</xdr:rowOff>
        </xdr:to>
        <xdr:sp macro="" textlink="">
          <xdr:nvSpPr>
            <xdr:cNvPr id="48419" name="Check Box 291" hidden="1">
              <a:extLst>
                <a:ext uri="{63B3BB69-23CF-44E3-9099-C40C66FF867C}">
                  <a14:compatExt spid="_x0000_s48419"/>
                </a:ext>
                <a:ext uri="{FF2B5EF4-FFF2-40B4-BE49-F238E27FC236}">
                  <a16:creationId xmlns:a16="http://schemas.microsoft.com/office/drawing/2014/main" id="{212E787F-B0A8-A149-A18D-CFACD5E5BC5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12</xdr:row>
          <xdr:rowOff>50800</xdr:rowOff>
        </xdr:from>
        <xdr:to>
          <xdr:col>24</xdr:col>
          <xdr:colOff>279400</xdr:colOff>
          <xdr:row>12</xdr:row>
          <xdr:rowOff>241300</xdr:rowOff>
        </xdr:to>
        <xdr:sp macro="" textlink="">
          <xdr:nvSpPr>
            <xdr:cNvPr id="48437" name="Check Box 309" hidden="1">
              <a:extLst>
                <a:ext uri="{63B3BB69-23CF-44E3-9099-C40C66FF867C}">
                  <a14:compatExt spid="_x0000_s48437"/>
                </a:ext>
                <a:ext uri="{FF2B5EF4-FFF2-40B4-BE49-F238E27FC236}">
                  <a16:creationId xmlns:a16="http://schemas.microsoft.com/office/drawing/2014/main" id="{14EA5CCB-2A0B-B742-A401-8C7A8EFF59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12</xdr:row>
          <xdr:rowOff>50800</xdr:rowOff>
        </xdr:from>
        <xdr:to>
          <xdr:col>25</xdr:col>
          <xdr:colOff>304800</xdr:colOff>
          <xdr:row>12</xdr:row>
          <xdr:rowOff>241300</xdr:rowOff>
        </xdr:to>
        <xdr:sp macro="" textlink="">
          <xdr:nvSpPr>
            <xdr:cNvPr id="48438" name="Check Box 310" hidden="1">
              <a:extLst>
                <a:ext uri="{63B3BB69-23CF-44E3-9099-C40C66FF867C}">
                  <a14:compatExt spid="_x0000_s48438"/>
                </a:ext>
                <a:ext uri="{FF2B5EF4-FFF2-40B4-BE49-F238E27FC236}">
                  <a16:creationId xmlns:a16="http://schemas.microsoft.com/office/drawing/2014/main" id="{DD2060EB-1306-834C-A99F-32F44D22439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12</xdr:row>
          <xdr:rowOff>50800</xdr:rowOff>
        </xdr:from>
        <xdr:to>
          <xdr:col>26</xdr:col>
          <xdr:colOff>304800</xdr:colOff>
          <xdr:row>12</xdr:row>
          <xdr:rowOff>241300</xdr:rowOff>
        </xdr:to>
        <xdr:sp macro="" textlink="">
          <xdr:nvSpPr>
            <xdr:cNvPr id="48439" name="Check Box 311" hidden="1">
              <a:extLst>
                <a:ext uri="{63B3BB69-23CF-44E3-9099-C40C66FF867C}">
                  <a14:compatExt spid="_x0000_s48439"/>
                </a:ext>
                <a:ext uri="{FF2B5EF4-FFF2-40B4-BE49-F238E27FC236}">
                  <a16:creationId xmlns:a16="http://schemas.microsoft.com/office/drawing/2014/main" id="{5F90AB9F-1DDA-8741-9EF5-DFC80F6292E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12</xdr:row>
          <xdr:rowOff>50800</xdr:rowOff>
        </xdr:from>
        <xdr:to>
          <xdr:col>27</xdr:col>
          <xdr:colOff>304800</xdr:colOff>
          <xdr:row>12</xdr:row>
          <xdr:rowOff>241300</xdr:rowOff>
        </xdr:to>
        <xdr:sp macro="" textlink="">
          <xdr:nvSpPr>
            <xdr:cNvPr id="48440" name="Check Box 312" hidden="1">
              <a:extLst>
                <a:ext uri="{63B3BB69-23CF-44E3-9099-C40C66FF867C}">
                  <a14:compatExt spid="_x0000_s48440"/>
                </a:ext>
                <a:ext uri="{FF2B5EF4-FFF2-40B4-BE49-F238E27FC236}">
                  <a16:creationId xmlns:a16="http://schemas.microsoft.com/office/drawing/2014/main" id="{BB538D0F-A3A2-9947-809C-BC2E60DB98F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xdr:row>
          <xdr:rowOff>38100</xdr:rowOff>
        </xdr:from>
        <xdr:to>
          <xdr:col>10</xdr:col>
          <xdr:colOff>304800</xdr:colOff>
          <xdr:row>9</xdr:row>
          <xdr:rowOff>241300</xdr:rowOff>
        </xdr:to>
        <xdr:sp macro="" textlink="">
          <xdr:nvSpPr>
            <xdr:cNvPr id="48442" name="Check Box 314" hidden="1">
              <a:extLst>
                <a:ext uri="{63B3BB69-23CF-44E3-9099-C40C66FF867C}">
                  <a14:compatExt spid="_x0000_s48442"/>
                </a:ext>
                <a:ext uri="{FF2B5EF4-FFF2-40B4-BE49-F238E27FC236}">
                  <a16:creationId xmlns:a16="http://schemas.microsoft.com/office/drawing/2014/main" id="{DF5AA414-8A6B-324D-9D86-2DD12B21AED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xdr:row>
          <xdr:rowOff>76200</xdr:rowOff>
        </xdr:from>
        <xdr:to>
          <xdr:col>7</xdr:col>
          <xdr:colOff>304800</xdr:colOff>
          <xdr:row>27</xdr:row>
          <xdr:rowOff>203200</xdr:rowOff>
        </xdr:to>
        <xdr:sp macro="" textlink="">
          <xdr:nvSpPr>
            <xdr:cNvPr id="48445" name="Check Box 317" hidden="1">
              <a:extLst>
                <a:ext uri="{63B3BB69-23CF-44E3-9099-C40C66FF867C}">
                  <a14:compatExt spid="_x0000_s48445"/>
                </a:ext>
                <a:ext uri="{FF2B5EF4-FFF2-40B4-BE49-F238E27FC236}">
                  <a16:creationId xmlns:a16="http://schemas.microsoft.com/office/drawing/2014/main" id="{BC1926BA-B020-FF4D-844C-6A69372FEE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27</xdr:row>
          <xdr:rowOff>50800</xdr:rowOff>
        </xdr:from>
        <xdr:to>
          <xdr:col>8</xdr:col>
          <xdr:colOff>304800</xdr:colOff>
          <xdr:row>27</xdr:row>
          <xdr:rowOff>241300</xdr:rowOff>
        </xdr:to>
        <xdr:sp macro="" textlink="">
          <xdr:nvSpPr>
            <xdr:cNvPr id="48446" name="Check Box 318" hidden="1">
              <a:extLst>
                <a:ext uri="{63B3BB69-23CF-44E3-9099-C40C66FF867C}">
                  <a14:compatExt spid="_x0000_s48446"/>
                </a:ext>
                <a:ext uri="{FF2B5EF4-FFF2-40B4-BE49-F238E27FC236}">
                  <a16:creationId xmlns:a16="http://schemas.microsoft.com/office/drawing/2014/main" id="{BB02E0A2-C3E6-8944-A7C6-9BD1C42CC6A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xdr:row>
          <xdr:rowOff>50800</xdr:rowOff>
        </xdr:from>
        <xdr:to>
          <xdr:col>9</xdr:col>
          <xdr:colOff>304800</xdr:colOff>
          <xdr:row>27</xdr:row>
          <xdr:rowOff>241300</xdr:rowOff>
        </xdr:to>
        <xdr:sp macro="" textlink="">
          <xdr:nvSpPr>
            <xdr:cNvPr id="48447" name="Check Box 319" hidden="1">
              <a:extLst>
                <a:ext uri="{63B3BB69-23CF-44E3-9099-C40C66FF867C}">
                  <a14:compatExt spid="_x0000_s48447"/>
                </a:ext>
                <a:ext uri="{FF2B5EF4-FFF2-40B4-BE49-F238E27FC236}">
                  <a16:creationId xmlns:a16="http://schemas.microsoft.com/office/drawing/2014/main" id="{99C7312E-76AC-0441-85D2-7BDF2B63F41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27</xdr:row>
          <xdr:rowOff>38100</xdr:rowOff>
        </xdr:from>
        <xdr:to>
          <xdr:col>10</xdr:col>
          <xdr:colOff>304800</xdr:colOff>
          <xdr:row>27</xdr:row>
          <xdr:rowOff>241300</xdr:rowOff>
        </xdr:to>
        <xdr:sp macro="" textlink="">
          <xdr:nvSpPr>
            <xdr:cNvPr id="48448" name="Check Box 320" hidden="1">
              <a:extLst>
                <a:ext uri="{63B3BB69-23CF-44E3-9099-C40C66FF867C}">
                  <a14:compatExt spid="_x0000_s48448"/>
                </a:ext>
                <a:ext uri="{FF2B5EF4-FFF2-40B4-BE49-F238E27FC236}">
                  <a16:creationId xmlns:a16="http://schemas.microsoft.com/office/drawing/2014/main" id="{808EBE4D-E2AB-1C4E-838C-67F094231FE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28</xdr:row>
          <xdr:rowOff>38100</xdr:rowOff>
        </xdr:from>
        <xdr:to>
          <xdr:col>7</xdr:col>
          <xdr:colOff>279400</xdr:colOff>
          <xdr:row>28</xdr:row>
          <xdr:rowOff>241300</xdr:rowOff>
        </xdr:to>
        <xdr:sp macro="" textlink="">
          <xdr:nvSpPr>
            <xdr:cNvPr id="48449" name="Check Box 321" hidden="1">
              <a:extLst>
                <a:ext uri="{63B3BB69-23CF-44E3-9099-C40C66FF867C}">
                  <a14:compatExt spid="_x0000_s48449"/>
                </a:ext>
                <a:ext uri="{FF2B5EF4-FFF2-40B4-BE49-F238E27FC236}">
                  <a16:creationId xmlns:a16="http://schemas.microsoft.com/office/drawing/2014/main" id="{0E6EA42C-F1E3-7D45-AAE3-95E4EA32F4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28</xdr:row>
          <xdr:rowOff>63500</xdr:rowOff>
        </xdr:from>
        <xdr:to>
          <xdr:col>8</xdr:col>
          <xdr:colOff>304800</xdr:colOff>
          <xdr:row>28</xdr:row>
          <xdr:rowOff>228600</xdr:rowOff>
        </xdr:to>
        <xdr:sp macro="" textlink="">
          <xdr:nvSpPr>
            <xdr:cNvPr id="48450" name="Check Box 322" hidden="1">
              <a:extLst>
                <a:ext uri="{63B3BB69-23CF-44E3-9099-C40C66FF867C}">
                  <a14:compatExt spid="_x0000_s48450"/>
                </a:ext>
                <a:ext uri="{FF2B5EF4-FFF2-40B4-BE49-F238E27FC236}">
                  <a16:creationId xmlns:a16="http://schemas.microsoft.com/office/drawing/2014/main" id="{30CE33B1-7C31-F843-8568-FC9C28A609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63500</xdr:rowOff>
        </xdr:from>
        <xdr:to>
          <xdr:col>9</xdr:col>
          <xdr:colOff>304800</xdr:colOff>
          <xdr:row>28</xdr:row>
          <xdr:rowOff>228600</xdr:rowOff>
        </xdr:to>
        <xdr:sp macro="" textlink="">
          <xdr:nvSpPr>
            <xdr:cNvPr id="48451" name="Check Box 323" hidden="1">
              <a:extLst>
                <a:ext uri="{63B3BB69-23CF-44E3-9099-C40C66FF867C}">
                  <a14:compatExt spid="_x0000_s48451"/>
                </a:ext>
                <a:ext uri="{FF2B5EF4-FFF2-40B4-BE49-F238E27FC236}">
                  <a16:creationId xmlns:a16="http://schemas.microsoft.com/office/drawing/2014/main" id="{38DF9F00-2762-7D4B-9A74-DFF2EAABEFC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28</xdr:row>
          <xdr:rowOff>38100</xdr:rowOff>
        </xdr:from>
        <xdr:to>
          <xdr:col>10</xdr:col>
          <xdr:colOff>304800</xdr:colOff>
          <xdr:row>28</xdr:row>
          <xdr:rowOff>254000</xdr:rowOff>
        </xdr:to>
        <xdr:sp macro="" textlink="">
          <xdr:nvSpPr>
            <xdr:cNvPr id="48452" name="Check Box 324" hidden="1">
              <a:extLst>
                <a:ext uri="{63B3BB69-23CF-44E3-9099-C40C66FF867C}">
                  <a14:compatExt spid="_x0000_s48452"/>
                </a:ext>
                <a:ext uri="{FF2B5EF4-FFF2-40B4-BE49-F238E27FC236}">
                  <a16:creationId xmlns:a16="http://schemas.microsoft.com/office/drawing/2014/main" id="{E22EDBDC-0C3A-AE45-A95A-90FB3173CE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10</xdr:row>
          <xdr:rowOff>63500</xdr:rowOff>
        </xdr:from>
        <xdr:to>
          <xdr:col>24</xdr:col>
          <xdr:colOff>279400</xdr:colOff>
          <xdr:row>10</xdr:row>
          <xdr:rowOff>228600</xdr:rowOff>
        </xdr:to>
        <xdr:sp macro="" textlink="">
          <xdr:nvSpPr>
            <xdr:cNvPr id="48473" name="Check Box 345" hidden="1">
              <a:extLst>
                <a:ext uri="{63B3BB69-23CF-44E3-9099-C40C66FF867C}">
                  <a14:compatExt spid="_x0000_s48473"/>
                </a:ext>
                <a:ext uri="{FF2B5EF4-FFF2-40B4-BE49-F238E27FC236}">
                  <a16:creationId xmlns:a16="http://schemas.microsoft.com/office/drawing/2014/main" id="{64EB493B-3486-374F-9AF4-FB98CCEB224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10</xdr:row>
          <xdr:rowOff>50800</xdr:rowOff>
        </xdr:from>
        <xdr:to>
          <xdr:col>25</xdr:col>
          <xdr:colOff>304800</xdr:colOff>
          <xdr:row>10</xdr:row>
          <xdr:rowOff>241300</xdr:rowOff>
        </xdr:to>
        <xdr:sp macro="" textlink="">
          <xdr:nvSpPr>
            <xdr:cNvPr id="48474" name="Check Box 346" hidden="1">
              <a:extLst>
                <a:ext uri="{63B3BB69-23CF-44E3-9099-C40C66FF867C}">
                  <a14:compatExt spid="_x0000_s48474"/>
                </a:ext>
                <a:ext uri="{FF2B5EF4-FFF2-40B4-BE49-F238E27FC236}">
                  <a16:creationId xmlns:a16="http://schemas.microsoft.com/office/drawing/2014/main" id="{BA95971E-0B9D-304B-964B-3F335A88100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10</xdr:row>
          <xdr:rowOff>50800</xdr:rowOff>
        </xdr:from>
        <xdr:to>
          <xdr:col>26</xdr:col>
          <xdr:colOff>304800</xdr:colOff>
          <xdr:row>10</xdr:row>
          <xdr:rowOff>228600</xdr:rowOff>
        </xdr:to>
        <xdr:sp macro="" textlink="">
          <xdr:nvSpPr>
            <xdr:cNvPr id="48475" name="Check Box 347" hidden="1">
              <a:extLst>
                <a:ext uri="{63B3BB69-23CF-44E3-9099-C40C66FF867C}">
                  <a14:compatExt spid="_x0000_s48475"/>
                </a:ext>
                <a:ext uri="{FF2B5EF4-FFF2-40B4-BE49-F238E27FC236}">
                  <a16:creationId xmlns:a16="http://schemas.microsoft.com/office/drawing/2014/main" id="{060F663E-CE23-9244-9BC5-B6C1706379D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xdr:row>
          <xdr:rowOff>50800</xdr:rowOff>
        </xdr:from>
        <xdr:to>
          <xdr:col>27</xdr:col>
          <xdr:colOff>304800</xdr:colOff>
          <xdr:row>10</xdr:row>
          <xdr:rowOff>241300</xdr:rowOff>
        </xdr:to>
        <xdr:sp macro="" textlink="">
          <xdr:nvSpPr>
            <xdr:cNvPr id="48476" name="Check Box 348" hidden="1">
              <a:extLst>
                <a:ext uri="{63B3BB69-23CF-44E3-9099-C40C66FF867C}">
                  <a14:compatExt spid="_x0000_s48476"/>
                </a:ext>
                <a:ext uri="{FF2B5EF4-FFF2-40B4-BE49-F238E27FC236}">
                  <a16:creationId xmlns:a16="http://schemas.microsoft.com/office/drawing/2014/main" id="{7EE2B766-F4CD-9D48-9400-30C04044E7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63500</xdr:colOff>
          <xdr:row>11</xdr:row>
          <xdr:rowOff>50800</xdr:rowOff>
        </xdr:from>
        <xdr:to>
          <xdr:col>24</xdr:col>
          <xdr:colOff>279400</xdr:colOff>
          <xdr:row>11</xdr:row>
          <xdr:rowOff>241300</xdr:rowOff>
        </xdr:to>
        <xdr:sp macro="" textlink="">
          <xdr:nvSpPr>
            <xdr:cNvPr id="48477" name="Check Box 349" hidden="1">
              <a:extLst>
                <a:ext uri="{63B3BB69-23CF-44E3-9099-C40C66FF867C}">
                  <a14:compatExt spid="_x0000_s48477"/>
                </a:ext>
                <a:ext uri="{FF2B5EF4-FFF2-40B4-BE49-F238E27FC236}">
                  <a16:creationId xmlns:a16="http://schemas.microsoft.com/office/drawing/2014/main" id="{88520EB8-4B13-7F4D-9AC6-2D47F64138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11</xdr:row>
          <xdr:rowOff>50800</xdr:rowOff>
        </xdr:from>
        <xdr:to>
          <xdr:col>25</xdr:col>
          <xdr:colOff>304800</xdr:colOff>
          <xdr:row>11</xdr:row>
          <xdr:rowOff>241300</xdr:rowOff>
        </xdr:to>
        <xdr:sp macro="" textlink="">
          <xdr:nvSpPr>
            <xdr:cNvPr id="48478" name="Check Box 350" hidden="1">
              <a:extLst>
                <a:ext uri="{63B3BB69-23CF-44E3-9099-C40C66FF867C}">
                  <a14:compatExt spid="_x0000_s48478"/>
                </a:ext>
                <a:ext uri="{FF2B5EF4-FFF2-40B4-BE49-F238E27FC236}">
                  <a16:creationId xmlns:a16="http://schemas.microsoft.com/office/drawing/2014/main" id="{8149FF22-A922-FD4F-97DD-C0B77F24545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11</xdr:row>
          <xdr:rowOff>50800</xdr:rowOff>
        </xdr:from>
        <xdr:to>
          <xdr:col>26</xdr:col>
          <xdr:colOff>304800</xdr:colOff>
          <xdr:row>11</xdr:row>
          <xdr:rowOff>241300</xdr:rowOff>
        </xdr:to>
        <xdr:sp macro="" textlink="">
          <xdr:nvSpPr>
            <xdr:cNvPr id="48479" name="Check Box 351" hidden="1">
              <a:extLst>
                <a:ext uri="{63B3BB69-23CF-44E3-9099-C40C66FF867C}">
                  <a14:compatExt spid="_x0000_s48479"/>
                </a:ext>
                <a:ext uri="{FF2B5EF4-FFF2-40B4-BE49-F238E27FC236}">
                  <a16:creationId xmlns:a16="http://schemas.microsoft.com/office/drawing/2014/main" id="{DF268685-08E7-3344-BEE2-62D62DDA1D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11</xdr:row>
          <xdr:rowOff>50800</xdr:rowOff>
        </xdr:from>
        <xdr:to>
          <xdr:col>27</xdr:col>
          <xdr:colOff>279400</xdr:colOff>
          <xdr:row>11</xdr:row>
          <xdr:rowOff>228600</xdr:rowOff>
        </xdr:to>
        <xdr:sp macro="" textlink="">
          <xdr:nvSpPr>
            <xdr:cNvPr id="48480" name="Check Box 352" hidden="1">
              <a:extLst>
                <a:ext uri="{63B3BB69-23CF-44E3-9099-C40C66FF867C}">
                  <a14:compatExt spid="_x0000_s48480"/>
                </a:ext>
                <a:ext uri="{FF2B5EF4-FFF2-40B4-BE49-F238E27FC236}">
                  <a16:creationId xmlns:a16="http://schemas.microsoft.com/office/drawing/2014/main" id="{EBF04A61-4814-6B40-B5FD-FFD92B79E45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21</xdr:row>
          <xdr:rowOff>63500</xdr:rowOff>
        </xdr:from>
        <xdr:to>
          <xdr:col>24</xdr:col>
          <xdr:colOff>279400</xdr:colOff>
          <xdr:row>21</xdr:row>
          <xdr:rowOff>228600</xdr:rowOff>
        </xdr:to>
        <xdr:sp macro="" textlink="">
          <xdr:nvSpPr>
            <xdr:cNvPr id="48481" name="Check Box 353" hidden="1">
              <a:extLst>
                <a:ext uri="{63B3BB69-23CF-44E3-9099-C40C66FF867C}">
                  <a14:compatExt spid="_x0000_s48481"/>
                </a:ext>
                <a:ext uri="{FF2B5EF4-FFF2-40B4-BE49-F238E27FC236}">
                  <a16:creationId xmlns:a16="http://schemas.microsoft.com/office/drawing/2014/main" id="{AC399E22-E43C-944B-88A0-3D40B56134E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21</xdr:row>
          <xdr:rowOff>50800</xdr:rowOff>
        </xdr:from>
        <xdr:to>
          <xdr:col>25</xdr:col>
          <xdr:colOff>304800</xdr:colOff>
          <xdr:row>21</xdr:row>
          <xdr:rowOff>241300</xdr:rowOff>
        </xdr:to>
        <xdr:sp macro="" textlink="">
          <xdr:nvSpPr>
            <xdr:cNvPr id="48482" name="Check Box 354" hidden="1">
              <a:extLst>
                <a:ext uri="{63B3BB69-23CF-44E3-9099-C40C66FF867C}">
                  <a14:compatExt spid="_x0000_s48482"/>
                </a:ext>
                <a:ext uri="{FF2B5EF4-FFF2-40B4-BE49-F238E27FC236}">
                  <a16:creationId xmlns:a16="http://schemas.microsoft.com/office/drawing/2014/main" id="{3D1E8A7F-7263-3F4B-9F6D-5BAD5E133AC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21</xdr:row>
          <xdr:rowOff>50800</xdr:rowOff>
        </xdr:from>
        <xdr:to>
          <xdr:col>26</xdr:col>
          <xdr:colOff>279400</xdr:colOff>
          <xdr:row>21</xdr:row>
          <xdr:rowOff>228600</xdr:rowOff>
        </xdr:to>
        <xdr:sp macro="" textlink="">
          <xdr:nvSpPr>
            <xdr:cNvPr id="48483" name="Check Box 355" hidden="1">
              <a:extLst>
                <a:ext uri="{63B3BB69-23CF-44E3-9099-C40C66FF867C}">
                  <a14:compatExt spid="_x0000_s48483"/>
                </a:ext>
                <a:ext uri="{FF2B5EF4-FFF2-40B4-BE49-F238E27FC236}">
                  <a16:creationId xmlns:a16="http://schemas.microsoft.com/office/drawing/2014/main" id="{319BB919-774F-F84A-977A-076EA27E997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21</xdr:row>
          <xdr:rowOff>38100</xdr:rowOff>
        </xdr:from>
        <xdr:to>
          <xdr:col>27</xdr:col>
          <xdr:colOff>304800</xdr:colOff>
          <xdr:row>21</xdr:row>
          <xdr:rowOff>241300</xdr:rowOff>
        </xdr:to>
        <xdr:sp macro="" textlink="">
          <xdr:nvSpPr>
            <xdr:cNvPr id="48484" name="Check Box 356" hidden="1">
              <a:extLst>
                <a:ext uri="{63B3BB69-23CF-44E3-9099-C40C66FF867C}">
                  <a14:compatExt spid="_x0000_s48484"/>
                </a:ext>
                <a:ext uri="{FF2B5EF4-FFF2-40B4-BE49-F238E27FC236}">
                  <a16:creationId xmlns:a16="http://schemas.microsoft.com/office/drawing/2014/main" id="{7F8D7ED5-910D-7F4D-B6E6-48C52A4FFA0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29</xdr:row>
          <xdr:rowOff>50800</xdr:rowOff>
        </xdr:from>
        <xdr:to>
          <xdr:col>24</xdr:col>
          <xdr:colOff>304800</xdr:colOff>
          <xdr:row>29</xdr:row>
          <xdr:rowOff>228600</xdr:rowOff>
        </xdr:to>
        <xdr:sp macro="" textlink="">
          <xdr:nvSpPr>
            <xdr:cNvPr id="48485" name="Check Box 357" hidden="1">
              <a:extLst>
                <a:ext uri="{63B3BB69-23CF-44E3-9099-C40C66FF867C}">
                  <a14:compatExt spid="_x0000_s48485"/>
                </a:ext>
                <a:ext uri="{FF2B5EF4-FFF2-40B4-BE49-F238E27FC236}">
                  <a16:creationId xmlns:a16="http://schemas.microsoft.com/office/drawing/2014/main" id="{6801C68D-1192-1544-A6D0-3C6EBFE60DF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29</xdr:row>
          <xdr:rowOff>50800</xdr:rowOff>
        </xdr:from>
        <xdr:to>
          <xdr:col>25</xdr:col>
          <xdr:colOff>304800</xdr:colOff>
          <xdr:row>29</xdr:row>
          <xdr:rowOff>241300</xdr:rowOff>
        </xdr:to>
        <xdr:sp macro="" textlink="">
          <xdr:nvSpPr>
            <xdr:cNvPr id="48486" name="Check Box 358" hidden="1">
              <a:extLst>
                <a:ext uri="{63B3BB69-23CF-44E3-9099-C40C66FF867C}">
                  <a14:compatExt spid="_x0000_s48486"/>
                </a:ext>
                <a:ext uri="{FF2B5EF4-FFF2-40B4-BE49-F238E27FC236}">
                  <a16:creationId xmlns:a16="http://schemas.microsoft.com/office/drawing/2014/main" id="{B1DA3807-27B7-5048-8FC1-C54A279E81F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29</xdr:row>
          <xdr:rowOff>50800</xdr:rowOff>
        </xdr:from>
        <xdr:to>
          <xdr:col>26</xdr:col>
          <xdr:colOff>304800</xdr:colOff>
          <xdr:row>29</xdr:row>
          <xdr:rowOff>241300</xdr:rowOff>
        </xdr:to>
        <xdr:sp macro="" textlink="">
          <xdr:nvSpPr>
            <xdr:cNvPr id="48487" name="Check Box 359" hidden="1">
              <a:extLst>
                <a:ext uri="{63B3BB69-23CF-44E3-9099-C40C66FF867C}">
                  <a14:compatExt spid="_x0000_s48487"/>
                </a:ext>
                <a:ext uri="{FF2B5EF4-FFF2-40B4-BE49-F238E27FC236}">
                  <a16:creationId xmlns:a16="http://schemas.microsoft.com/office/drawing/2014/main" id="{57E2DFFF-EAFC-FA4A-8848-B067728940A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29</xdr:row>
          <xdr:rowOff>38100</xdr:rowOff>
        </xdr:from>
        <xdr:to>
          <xdr:col>27</xdr:col>
          <xdr:colOff>304800</xdr:colOff>
          <xdr:row>29</xdr:row>
          <xdr:rowOff>241300</xdr:rowOff>
        </xdr:to>
        <xdr:sp macro="" textlink="">
          <xdr:nvSpPr>
            <xdr:cNvPr id="48488" name="Check Box 360" hidden="1">
              <a:extLst>
                <a:ext uri="{63B3BB69-23CF-44E3-9099-C40C66FF867C}">
                  <a14:compatExt spid="_x0000_s48488"/>
                </a:ext>
                <a:ext uri="{FF2B5EF4-FFF2-40B4-BE49-F238E27FC236}">
                  <a16:creationId xmlns:a16="http://schemas.microsoft.com/office/drawing/2014/main" id="{5F57EF0A-31B0-974A-BE83-98D12939DF2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30</xdr:row>
          <xdr:rowOff>63500</xdr:rowOff>
        </xdr:from>
        <xdr:to>
          <xdr:col>24</xdr:col>
          <xdr:colOff>304800</xdr:colOff>
          <xdr:row>30</xdr:row>
          <xdr:rowOff>228600</xdr:rowOff>
        </xdr:to>
        <xdr:sp macro="" textlink="">
          <xdr:nvSpPr>
            <xdr:cNvPr id="48489" name="Check Box 361" hidden="1">
              <a:extLst>
                <a:ext uri="{63B3BB69-23CF-44E3-9099-C40C66FF867C}">
                  <a14:compatExt spid="_x0000_s48489"/>
                </a:ext>
                <a:ext uri="{FF2B5EF4-FFF2-40B4-BE49-F238E27FC236}">
                  <a16:creationId xmlns:a16="http://schemas.microsoft.com/office/drawing/2014/main" id="{69959FD8-5DD7-FD44-A26C-862ADFA9742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30</xdr:row>
          <xdr:rowOff>50800</xdr:rowOff>
        </xdr:from>
        <xdr:to>
          <xdr:col>25</xdr:col>
          <xdr:colOff>304800</xdr:colOff>
          <xdr:row>30</xdr:row>
          <xdr:rowOff>241300</xdr:rowOff>
        </xdr:to>
        <xdr:sp macro="" textlink="">
          <xdr:nvSpPr>
            <xdr:cNvPr id="48490" name="Check Box 362" hidden="1">
              <a:extLst>
                <a:ext uri="{63B3BB69-23CF-44E3-9099-C40C66FF867C}">
                  <a14:compatExt spid="_x0000_s48490"/>
                </a:ext>
                <a:ext uri="{FF2B5EF4-FFF2-40B4-BE49-F238E27FC236}">
                  <a16:creationId xmlns:a16="http://schemas.microsoft.com/office/drawing/2014/main" id="{33FEA654-F255-5B48-A4C2-9825034DB3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30</xdr:row>
          <xdr:rowOff>50800</xdr:rowOff>
        </xdr:from>
        <xdr:to>
          <xdr:col>26</xdr:col>
          <xdr:colOff>304800</xdr:colOff>
          <xdr:row>30</xdr:row>
          <xdr:rowOff>228600</xdr:rowOff>
        </xdr:to>
        <xdr:sp macro="" textlink="">
          <xdr:nvSpPr>
            <xdr:cNvPr id="48491" name="Check Box 363" hidden="1">
              <a:extLst>
                <a:ext uri="{63B3BB69-23CF-44E3-9099-C40C66FF867C}">
                  <a14:compatExt spid="_x0000_s48491"/>
                </a:ext>
                <a:ext uri="{FF2B5EF4-FFF2-40B4-BE49-F238E27FC236}">
                  <a16:creationId xmlns:a16="http://schemas.microsoft.com/office/drawing/2014/main" id="{76F3E1C3-C3F9-C649-95B3-D2FB53DF69A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30</xdr:row>
          <xdr:rowOff>50800</xdr:rowOff>
        </xdr:from>
        <xdr:to>
          <xdr:col>27</xdr:col>
          <xdr:colOff>304800</xdr:colOff>
          <xdr:row>30</xdr:row>
          <xdr:rowOff>241300</xdr:rowOff>
        </xdr:to>
        <xdr:sp macro="" textlink="">
          <xdr:nvSpPr>
            <xdr:cNvPr id="48492" name="Check Box 364" hidden="1">
              <a:extLst>
                <a:ext uri="{63B3BB69-23CF-44E3-9099-C40C66FF867C}">
                  <a14:compatExt spid="_x0000_s48492"/>
                </a:ext>
                <a:ext uri="{FF2B5EF4-FFF2-40B4-BE49-F238E27FC236}">
                  <a16:creationId xmlns:a16="http://schemas.microsoft.com/office/drawing/2014/main" id="{AC70109E-5B51-6445-B643-A24457E906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32</xdr:row>
          <xdr:rowOff>50800</xdr:rowOff>
        </xdr:from>
        <xdr:to>
          <xdr:col>24</xdr:col>
          <xdr:colOff>304800</xdr:colOff>
          <xdr:row>32</xdr:row>
          <xdr:rowOff>241300</xdr:rowOff>
        </xdr:to>
        <xdr:sp macro="" textlink="">
          <xdr:nvSpPr>
            <xdr:cNvPr id="48493" name="Check Box 365" hidden="1">
              <a:extLst>
                <a:ext uri="{63B3BB69-23CF-44E3-9099-C40C66FF867C}">
                  <a14:compatExt spid="_x0000_s48493"/>
                </a:ext>
                <a:ext uri="{FF2B5EF4-FFF2-40B4-BE49-F238E27FC236}">
                  <a16:creationId xmlns:a16="http://schemas.microsoft.com/office/drawing/2014/main" id="{CDE10A5A-B314-474A-8AAB-2D1176D0ADB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32</xdr:row>
          <xdr:rowOff>50800</xdr:rowOff>
        </xdr:from>
        <xdr:to>
          <xdr:col>25</xdr:col>
          <xdr:colOff>304800</xdr:colOff>
          <xdr:row>32</xdr:row>
          <xdr:rowOff>241300</xdr:rowOff>
        </xdr:to>
        <xdr:sp macro="" textlink="">
          <xdr:nvSpPr>
            <xdr:cNvPr id="48494" name="Check Box 366" hidden="1">
              <a:extLst>
                <a:ext uri="{63B3BB69-23CF-44E3-9099-C40C66FF867C}">
                  <a14:compatExt spid="_x0000_s48494"/>
                </a:ext>
                <a:ext uri="{FF2B5EF4-FFF2-40B4-BE49-F238E27FC236}">
                  <a16:creationId xmlns:a16="http://schemas.microsoft.com/office/drawing/2014/main" id="{59A21E5C-8DAA-314F-88F3-6B542E721FA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32</xdr:row>
          <xdr:rowOff>50800</xdr:rowOff>
        </xdr:from>
        <xdr:to>
          <xdr:col>26</xdr:col>
          <xdr:colOff>304800</xdr:colOff>
          <xdr:row>32</xdr:row>
          <xdr:rowOff>241300</xdr:rowOff>
        </xdr:to>
        <xdr:sp macro="" textlink="">
          <xdr:nvSpPr>
            <xdr:cNvPr id="48495" name="Check Box 367" hidden="1">
              <a:extLst>
                <a:ext uri="{63B3BB69-23CF-44E3-9099-C40C66FF867C}">
                  <a14:compatExt spid="_x0000_s48495"/>
                </a:ext>
                <a:ext uri="{FF2B5EF4-FFF2-40B4-BE49-F238E27FC236}">
                  <a16:creationId xmlns:a16="http://schemas.microsoft.com/office/drawing/2014/main" id="{8FF586B3-EFD7-5B40-93BF-3DF455F160F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32</xdr:row>
          <xdr:rowOff>50800</xdr:rowOff>
        </xdr:from>
        <xdr:to>
          <xdr:col>27</xdr:col>
          <xdr:colOff>279400</xdr:colOff>
          <xdr:row>32</xdr:row>
          <xdr:rowOff>228600</xdr:rowOff>
        </xdr:to>
        <xdr:sp macro="" textlink="">
          <xdr:nvSpPr>
            <xdr:cNvPr id="48496" name="Check Box 368" hidden="1">
              <a:extLst>
                <a:ext uri="{63B3BB69-23CF-44E3-9099-C40C66FF867C}">
                  <a14:compatExt spid="_x0000_s48496"/>
                </a:ext>
                <a:ext uri="{FF2B5EF4-FFF2-40B4-BE49-F238E27FC236}">
                  <a16:creationId xmlns:a16="http://schemas.microsoft.com/office/drawing/2014/main" id="{512A22FD-49AE-3948-A292-3052012655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36</xdr:row>
          <xdr:rowOff>38100</xdr:rowOff>
        </xdr:from>
        <xdr:to>
          <xdr:col>24</xdr:col>
          <xdr:colOff>279400</xdr:colOff>
          <xdr:row>36</xdr:row>
          <xdr:rowOff>241300</xdr:rowOff>
        </xdr:to>
        <xdr:sp macro="" textlink="">
          <xdr:nvSpPr>
            <xdr:cNvPr id="48497" name="Check Box 369" hidden="1">
              <a:extLst>
                <a:ext uri="{63B3BB69-23CF-44E3-9099-C40C66FF867C}">
                  <a14:compatExt spid="_x0000_s48497"/>
                </a:ext>
                <a:ext uri="{FF2B5EF4-FFF2-40B4-BE49-F238E27FC236}">
                  <a16:creationId xmlns:a16="http://schemas.microsoft.com/office/drawing/2014/main" id="{3026F3AE-BF46-AD48-8585-62E5CBEE3BB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36</xdr:row>
          <xdr:rowOff>38100</xdr:rowOff>
        </xdr:from>
        <xdr:to>
          <xdr:col>25</xdr:col>
          <xdr:colOff>279400</xdr:colOff>
          <xdr:row>36</xdr:row>
          <xdr:rowOff>241300</xdr:rowOff>
        </xdr:to>
        <xdr:sp macro="" textlink="">
          <xdr:nvSpPr>
            <xdr:cNvPr id="48498" name="Check Box 370" hidden="1">
              <a:extLst>
                <a:ext uri="{63B3BB69-23CF-44E3-9099-C40C66FF867C}">
                  <a14:compatExt spid="_x0000_s48498"/>
                </a:ext>
                <a:ext uri="{FF2B5EF4-FFF2-40B4-BE49-F238E27FC236}">
                  <a16:creationId xmlns:a16="http://schemas.microsoft.com/office/drawing/2014/main" id="{58A881EF-3198-EF45-AAD4-26BADCCD729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36</xdr:row>
          <xdr:rowOff>38100</xdr:rowOff>
        </xdr:from>
        <xdr:to>
          <xdr:col>26</xdr:col>
          <xdr:colOff>304800</xdr:colOff>
          <xdr:row>36</xdr:row>
          <xdr:rowOff>241300</xdr:rowOff>
        </xdr:to>
        <xdr:sp macro="" textlink="">
          <xdr:nvSpPr>
            <xdr:cNvPr id="48499" name="Check Box 371" hidden="1">
              <a:extLst>
                <a:ext uri="{63B3BB69-23CF-44E3-9099-C40C66FF867C}">
                  <a14:compatExt spid="_x0000_s48499"/>
                </a:ext>
                <a:ext uri="{FF2B5EF4-FFF2-40B4-BE49-F238E27FC236}">
                  <a16:creationId xmlns:a16="http://schemas.microsoft.com/office/drawing/2014/main" id="{75D11AF4-7F8E-2B4D-84F0-DA8419EF8A3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36</xdr:row>
          <xdr:rowOff>50800</xdr:rowOff>
        </xdr:from>
        <xdr:to>
          <xdr:col>27</xdr:col>
          <xdr:colOff>304800</xdr:colOff>
          <xdr:row>36</xdr:row>
          <xdr:rowOff>241300</xdr:rowOff>
        </xdr:to>
        <xdr:sp macro="" textlink="">
          <xdr:nvSpPr>
            <xdr:cNvPr id="48500" name="Check Box 372" hidden="1">
              <a:extLst>
                <a:ext uri="{63B3BB69-23CF-44E3-9099-C40C66FF867C}">
                  <a14:compatExt spid="_x0000_s48500"/>
                </a:ext>
                <a:ext uri="{FF2B5EF4-FFF2-40B4-BE49-F238E27FC236}">
                  <a16:creationId xmlns:a16="http://schemas.microsoft.com/office/drawing/2014/main" id="{2A16674A-19A3-7642-B0D6-8B6A95B387E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8</xdr:row>
          <xdr:rowOff>38100</xdr:rowOff>
        </xdr:from>
        <xdr:to>
          <xdr:col>26</xdr:col>
          <xdr:colOff>304800</xdr:colOff>
          <xdr:row>8</xdr:row>
          <xdr:rowOff>241300</xdr:rowOff>
        </xdr:to>
        <xdr:sp macro="" textlink="">
          <xdr:nvSpPr>
            <xdr:cNvPr id="48501" name="Check Box 373" hidden="1">
              <a:extLst>
                <a:ext uri="{63B3BB69-23CF-44E3-9099-C40C66FF867C}">
                  <a14:compatExt spid="_x0000_s48501"/>
                </a:ext>
                <a:ext uri="{FF2B5EF4-FFF2-40B4-BE49-F238E27FC236}">
                  <a16:creationId xmlns:a16="http://schemas.microsoft.com/office/drawing/2014/main" id="{25F3F824-5003-B249-9394-7A99ED49F5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41</xdr:row>
          <xdr:rowOff>50800</xdr:rowOff>
        </xdr:from>
        <xdr:to>
          <xdr:col>24</xdr:col>
          <xdr:colOff>279400</xdr:colOff>
          <xdr:row>41</xdr:row>
          <xdr:rowOff>228600</xdr:rowOff>
        </xdr:to>
        <xdr:sp macro="" textlink="">
          <xdr:nvSpPr>
            <xdr:cNvPr id="48593" name="Check Box 465" hidden="1">
              <a:extLst>
                <a:ext uri="{63B3BB69-23CF-44E3-9099-C40C66FF867C}">
                  <a14:compatExt spid="_x0000_s48593"/>
                </a:ext>
                <a:ext uri="{FF2B5EF4-FFF2-40B4-BE49-F238E27FC236}">
                  <a16:creationId xmlns:a16="http://schemas.microsoft.com/office/drawing/2014/main" id="{F69E5707-D305-D64E-804C-D13B98432BD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41</xdr:row>
          <xdr:rowOff>38100</xdr:rowOff>
        </xdr:from>
        <xdr:to>
          <xdr:col>25</xdr:col>
          <xdr:colOff>304800</xdr:colOff>
          <xdr:row>41</xdr:row>
          <xdr:rowOff>241300</xdr:rowOff>
        </xdr:to>
        <xdr:sp macro="" textlink="">
          <xdr:nvSpPr>
            <xdr:cNvPr id="48594" name="Check Box 466" hidden="1">
              <a:extLst>
                <a:ext uri="{63B3BB69-23CF-44E3-9099-C40C66FF867C}">
                  <a14:compatExt spid="_x0000_s48594"/>
                </a:ext>
                <a:ext uri="{FF2B5EF4-FFF2-40B4-BE49-F238E27FC236}">
                  <a16:creationId xmlns:a16="http://schemas.microsoft.com/office/drawing/2014/main" id="{4A163F3E-812F-A945-AABD-0979B54342F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41</xdr:row>
          <xdr:rowOff>50800</xdr:rowOff>
        </xdr:from>
        <xdr:to>
          <xdr:col>26</xdr:col>
          <xdr:colOff>304800</xdr:colOff>
          <xdr:row>41</xdr:row>
          <xdr:rowOff>241300</xdr:rowOff>
        </xdr:to>
        <xdr:sp macro="" textlink="">
          <xdr:nvSpPr>
            <xdr:cNvPr id="48595" name="Check Box 467" hidden="1">
              <a:extLst>
                <a:ext uri="{63B3BB69-23CF-44E3-9099-C40C66FF867C}">
                  <a14:compatExt spid="_x0000_s48595"/>
                </a:ext>
                <a:ext uri="{FF2B5EF4-FFF2-40B4-BE49-F238E27FC236}">
                  <a16:creationId xmlns:a16="http://schemas.microsoft.com/office/drawing/2014/main" id="{74DA9ADE-2700-DC42-AE9F-444893648A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41</xdr:row>
          <xdr:rowOff>38100</xdr:rowOff>
        </xdr:from>
        <xdr:to>
          <xdr:col>27</xdr:col>
          <xdr:colOff>304800</xdr:colOff>
          <xdr:row>41</xdr:row>
          <xdr:rowOff>241300</xdr:rowOff>
        </xdr:to>
        <xdr:sp macro="" textlink="">
          <xdr:nvSpPr>
            <xdr:cNvPr id="48596" name="Check Box 468" hidden="1">
              <a:extLst>
                <a:ext uri="{63B3BB69-23CF-44E3-9099-C40C66FF867C}">
                  <a14:compatExt spid="_x0000_s48596"/>
                </a:ext>
                <a:ext uri="{FF2B5EF4-FFF2-40B4-BE49-F238E27FC236}">
                  <a16:creationId xmlns:a16="http://schemas.microsoft.com/office/drawing/2014/main" id="{51AA84FA-6DBA-B04D-9205-EFA41CA5E6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46</xdr:row>
          <xdr:rowOff>50800</xdr:rowOff>
        </xdr:from>
        <xdr:to>
          <xdr:col>24</xdr:col>
          <xdr:colOff>279400</xdr:colOff>
          <xdr:row>46</xdr:row>
          <xdr:rowOff>241300</xdr:rowOff>
        </xdr:to>
        <xdr:sp macro="" textlink="">
          <xdr:nvSpPr>
            <xdr:cNvPr id="48597" name="Check Box 469" hidden="1">
              <a:extLst>
                <a:ext uri="{63B3BB69-23CF-44E3-9099-C40C66FF867C}">
                  <a14:compatExt spid="_x0000_s48597"/>
                </a:ext>
                <a:ext uri="{FF2B5EF4-FFF2-40B4-BE49-F238E27FC236}">
                  <a16:creationId xmlns:a16="http://schemas.microsoft.com/office/drawing/2014/main" id="{F4BC667D-91BC-0F47-B6EC-DDF2DE5588B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46</xdr:row>
          <xdr:rowOff>50800</xdr:rowOff>
        </xdr:from>
        <xdr:to>
          <xdr:col>25</xdr:col>
          <xdr:colOff>279400</xdr:colOff>
          <xdr:row>46</xdr:row>
          <xdr:rowOff>241300</xdr:rowOff>
        </xdr:to>
        <xdr:sp macro="" textlink="">
          <xdr:nvSpPr>
            <xdr:cNvPr id="48598" name="Check Box 470" hidden="1">
              <a:extLst>
                <a:ext uri="{63B3BB69-23CF-44E3-9099-C40C66FF867C}">
                  <a14:compatExt spid="_x0000_s48598"/>
                </a:ext>
                <a:ext uri="{FF2B5EF4-FFF2-40B4-BE49-F238E27FC236}">
                  <a16:creationId xmlns:a16="http://schemas.microsoft.com/office/drawing/2014/main" id="{198AE15A-0B25-8145-A2D2-B6BBEB3C886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46</xdr:row>
          <xdr:rowOff>38100</xdr:rowOff>
        </xdr:from>
        <xdr:to>
          <xdr:col>26</xdr:col>
          <xdr:colOff>304800</xdr:colOff>
          <xdr:row>46</xdr:row>
          <xdr:rowOff>241300</xdr:rowOff>
        </xdr:to>
        <xdr:sp macro="" textlink="">
          <xdr:nvSpPr>
            <xdr:cNvPr id="48599" name="Check Box 471" hidden="1">
              <a:extLst>
                <a:ext uri="{63B3BB69-23CF-44E3-9099-C40C66FF867C}">
                  <a14:compatExt spid="_x0000_s48599"/>
                </a:ext>
                <a:ext uri="{FF2B5EF4-FFF2-40B4-BE49-F238E27FC236}">
                  <a16:creationId xmlns:a16="http://schemas.microsoft.com/office/drawing/2014/main" id="{3221B7F1-91FF-EA4B-9A3F-3EE620C470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46</xdr:row>
          <xdr:rowOff>50800</xdr:rowOff>
        </xdr:from>
        <xdr:to>
          <xdr:col>27</xdr:col>
          <xdr:colOff>279400</xdr:colOff>
          <xdr:row>46</xdr:row>
          <xdr:rowOff>241300</xdr:rowOff>
        </xdr:to>
        <xdr:sp macro="" textlink="">
          <xdr:nvSpPr>
            <xdr:cNvPr id="48600" name="Check Box 472" hidden="1">
              <a:extLst>
                <a:ext uri="{63B3BB69-23CF-44E3-9099-C40C66FF867C}">
                  <a14:compatExt spid="_x0000_s48600"/>
                </a:ext>
                <a:ext uri="{FF2B5EF4-FFF2-40B4-BE49-F238E27FC236}">
                  <a16:creationId xmlns:a16="http://schemas.microsoft.com/office/drawing/2014/main" id="{13F63DA8-0C82-A644-BF35-CE9ABB24E2E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49</xdr:row>
          <xdr:rowOff>50800</xdr:rowOff>
        </xdr:from>
        <xdr:to>
          <xdr:col>24</xdr:col>
          <xdr:colOff>304800</xdr:colOff>
          <xdr:row>49</xdr:row>
          <xdr:rowOff>241300</xdr:rowOff>
        </xdr:to>
        <xdr:sp macro="" textlink="">
          <xdr:nvSpPr>
            <xdr:cNvPr id="48601" name="Check Box 473" hidden="1">
              <a:extLst>
                <a:ext uri="{63B3BB69-23CF-44E3-9099-C40C66FF867C}">
                  <a14:compatExt spid="_x0000_s48601"/>
                </a:ext>
                <a:ext uri="{FF2B5EF4-FFF2-40B4-BE49-F238E27FC236}">
                  <a16:creationId xmlns:a16="http://schemas.microsoft.com/office/drawing/2014/main" id="{8956384A-8951-E546-9C62-64F17C758F8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49</xdr:row>
          <xdr:rowOff>50800</xdr:rowOff>
        </xdr:from>
        <xdr:to>
          <xdr:col>25</xdr:col>
          <xdr:colOff>304800</xdr:colOff>
          <xdr:row>49</xdr:row>
          <xdr:rowOff>241300</xdr:rowOff>
        </xdr:to>
        <xdr:sp macro="" textlink="">
          <xdr:nvSpPr>
            <xdr:cNvPr id="48602" name="Check Box 474" hidden="1">
              <a:extLst>
                <a:ext uri="{63B3BB69-23CF-44E3-9099-C40C66FF867C}">
                  <a14:compatExt spid="_x0000_s48602"/>
                </a:ext>
                <a:ext uri="{FF2B5EF4-FFF2-40B4-BE49-F238E27FC236}">
                  <a16:creationId xmlns:a16="http://schemas.microsoft.com/office/drawing/2014/main" id="{BA8B5B17-08A2-0144-880B-F16821C5C07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50800</xdr:rowOff>
        </xdr:from>
        <xdr:to>
          <xdr:col>26</xdr:col>
          <xdr:colOff>304800</xdr:colOff>
          <xdr:row>49</xdr:row>
          <xdr:rowOff>241300</xdr:rowOff>
        </xdr:to>
        <xdr:sp macro="" textlink="">
          <xdr:nvSpPr>
            <xdr:cNvPr id="48603" name="Check Box 475" hidden="1">
              <a:extLst>
                <a:ext uri="{63B3BB69-23CF-44E3-9099-C40C66FF867C}">
                  <a14:compatExt spid="_x0000_s48603"/>
                </a:ext>
                <a:ext uri="{FF2B5EF4-FFF2-40B4-BE49-F238E27FC236}">
                  <a16:creationId xmlns:a16="http://schemas.microsoft.com/office/drawing/2014/main" id="{AAC72433-27BA-0945-B592-153AB3ADB0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49</xdr:row>
          <xdr:rowOff>50800</xdr:rowOff>
        </xdr:from>
        <xdr:to>
          <xdr:col>27</xdr:col>
          <xdr:colOff>304800</xdr:colOff>
          <xdr:row>49</xdr:row>
          <xdr:rowOff>241300</xdr:rowOff>
        </xdr:to>
        <xdr:sp macro="" textlink="">
          <xdr:nvSpPr>
            <xdr:cNvPr id="48604" name="Check Box 476" hidden="1">
              <a:extLst>
                <a:ext uri="{63B3BB69-23CF-44E3-9099-C40C66FF867C}">
                  <a14:compatExt spid="_x0000_s48604"/>
                </a:ext>
                <a:ext uri="{FF2B5EF4-FFF2-40B4-BE49-F238E27FC236}">
                  <a16:creationId xmlns:a16="http://schemas.microsoft.com/office/drawing/2014/main" id="{AC573C41-DCD8-7F41-97C8-2D2B398BD5B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45</xdr:row>
          <xdr:rowOff>50800</xdr:rowOff>
        </xdr:from>
        <xdr:to>
          <xdr:col>24</xdr:col>
          <xdr:colOff>304800</xdr:colOff>
          <xdr:row>45</xdr:row>
          <xdr:rowOff>228600</xdr:rowOff>
        </xdr:to>
        <xdr:sp macro="" textlink="">
          <xdr:nvSpPr>
            <xdr:cNvPr id="48605" name="Check Box 477" hidden="1">
              <a:extLst>
                <a:ext uri="{63B3BB69-23CF-44E3-9099-C40C66FF867C}">
                  <a14:compatExt spid="_x0000_s48605"/>
                </a:ext>
                <a:ext uri="{FF2B5EF4-FFF2-40B4-BE49-F238E27FC236}">
                  <a16:creationId xmlns:a16="http://schemas.microsoft.com/office/drawing/2014/main" id="{9667C1D9-2ABB-BC42-A947-C07037494A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45</xdr:row>
          <xdr:rowOff>50800</xdr:rowOff>
        </xdr:from>
        <xdr:to>
          <xdr:col>25</xdr:col>
          <xdr:colOff>304800</xdr:colOff>
          <xdr:row>45</xdr:row>
          <xdr:rowOff>228600</xdr:rowOff>
        </xdr:to>
        <xdr:sp macro="" textlink="">
          <xdr:nvSpPr>
            <xdr:cNvPr id="48606" name="Check Box 478" hidden="1">
              <a:extLst>
                <a:ext uri="{63B3BB69-23CF-44E3-9099-C40C66FF867C}">
                  <a14:compatExt spid="_x0000_s48606"/>
                </a:ext>
                <a:ext uri="{FF2B5EF4-FFF2-40B4-BE49-F238E27FC236}">
                  <a16:creationId xmlns:a16="http://schemas.microsoft.com/office/drawing/2014/main" id="{D26EE0F0-0A8B-A343-81B7-95CEA31671E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45</xdr:row>
          <xdr:rowOff>50800</xdr:rowOff>
        </xdr:from>
        <xdr:to>
          <xdr:col>26</xdr:col>
          <xdr:colOff>304800</xdr:colOff>
          <xdr:row>45</xdr:row>
          <xdr:rowOff>228600</xdr:rowOff>
        </xdr:to>
        <xdr:sp macro="" textlink="">
          <xdr:nvSpPr>
            <xdr:cNvPr id="48607" name="Check Box 479" hidden="1">
              <a:extLst>
                <a:ext uri="{63B3BB69-23CF-44E3-9099-C40C66FF867C}">
                  <a14:compatExt spid="_x0000_s48607"/>
                </a:ext>
                <a:ext uri="{FF2B5EF4-FFF2-40B4-BE49-F238E27FC236}">
                  <a16:creationId xmlns:a16="http://schemas.microsoft.com/office/drawing/2014/main" id="{D98C414E-F07E-574B-8B48-D7E6A64ABCE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45</xdr:row>
          <xdr:rowOff>50800</xdr:rowOff>
        </xdr:from>
        <xdr:to>
          <xdr:col>27</xdr:col>
          <xdr:colOff>304800</xdr:colOff>
          <xdr:row>45</xdr:row>
          <xdr:rowOff>241300</xdr:rowOff>
        </xdr:to>
        <xdr:sp macro="" textlink="">
          <xdr:nvSpPr>
            <xdr:cNvPr id="48608" name="Check Box 480" hidden="1">
              <a:extLst>
                <a:ext uri="{63B3BB69-23CF-44E3-9099-C40C66FF867C}">
                  <a14:compatExt spid="_x0000_s48608"/>
                </a:ext>
                <a:ext uri="{FF2B5EF4-FFF2-40B4-BE49-F238E27FC236}">
                  <a16:creationId xmlns:a16="http://schemas.microsoft.com/office/drawing/2014/main" id="{58F96AAB-FE5D-D549-9659-4DEBD171CFC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39</xdr:row>
          <xdr:rowOff>50800</xdr:rowOff>
        </xdr:from>
        <xdr:to>
          <xdr:col>24</xdr:col>
          <xdr:colOff>279400</xdr:colOff>
          <xdr:row>39</xdr:row>
          <xdr:rowOff>241300</xdr:rowOff>
        </xdr:to>
        <xdr:sp macro="" textlink="">
          <xdr:nvSpPr>
            <xdr:cNvPr id="48609" name="Check Box 481" hidden="1">
              <a:extLst>
                <a:ext uri="{63B3BB69-23CF-44E3-9099-C40C66FF867C}">
                  <a14:compatExt spid="_x0000_s48609"/>
                </a:ext>
                <a:ext uri="{FF2B5EF4-FFF2-40B4-BE49-F238E27FC236}">
                  <a16:creationId xmlns:a16="http://schemas.microsoft.com/office/drawing/2014/main" id="{7E26759E-928C-7F4F-B885-4A44438D06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39</xdr:row>
          <xdr:rowOff>50800</xdr:rowOff>
        </xdr:from>
        <xdr:to>
          <xdr:col>25</xdr:col>
          <xdr:colOff>304800</xdr:colOff>
          <xdr:row>39</xdr:row>
          <xdr:rowOff>228600</xdr:rowOff>
        </xdr:to>
        <xdr:sp macro="" textlink="">
          <xdr:nvSpPr>
            <xdr:cNvPr id="48610" name="Check Box 482" hidden="1">
              <a:extLst>
                <a:ext uri="{63B3BB69-23CF-44E3-9099-C40C66FF867C}">
                  <a14:compatExt spid="_x0000_s48610"/>
                </a:ext>
                <a:ext uri="{FF2B5EF4-FFF2-40B4-BE49-F238E27FC236}">
                  <a16:creationId xmlns:a16="http://schemas.microsoft.com/office/drawing/2014/main" id="{138FEED2-5EC0-244D-91A0-7B7FB92096F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39</xdr:row>
          <xdr:rowOff>50800</xdr:rowOff>
        </xdr:from>
        <xdr:to>
          <xdr:col>26</xdr:col>
          <xdr:colOff>304800</xdr:colOff>
          <xdr:row>39</xdr:row>
          <xdr:rowOff>228600</xdr:rowOff>
        </xdr:to>
        <xdr:sp macro="" textlink="">
          <xdr:nvSpPr>
            <xdr:cNvPr id="48611" name="Check Box 483" hidden="1">
              <a:extLst>
                <a:ext uri="{63B3BB69-23CF-44E3-9099-C40C66FF867C}">
                  <a14:compatExt spid="_x0000_s48611"/>
                </a:ext>
                <a:ext uri="{FF2B5EF4-FFF2-40B4-BE49-F238E27FC236}">
                  <a16:creationId xmlns:a16="http://schemas.microsoft.com/office/drawing/2014/main" id="{051FB88A-5825-9341-8DB4-E3D205B3DED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39</xdr:row>
          <xdr:rowOff>50800</xdr:rowOff>
        </xdr:from>
        <xdr:to>
          <xdr:col>27</xdr:col>
          <xdr:colOff>304800</xdr:colOff>
          <xdr:row>39</xdr:row>
          <xdr:rowOff>228600</xdr:rowOff>
        </xdr:to>
        <xdr:sp macro="" textlink="">
          <xdr:nvSpPr>
            <xdr:cNvPr id="48612" name="Check Box 484" hidden="1">
              <a:extLst>
                <a:ext uri="{63B3BB69-23CF-44E3-9099-C40C66FF867C}">
                  <a14:compatExt spid="_x0000_s48612"/>
                </a:ext>
                <a:ext uri="{FF2B5EF4-FFF2-40B4-BE49-F238E27FC236}">
                  <a16:creationId xmlns:a16="http://schemas.microsoft.com/office/drawing/2014/main" id="{12049FBF-A1D5-3F42-B5F6-762573FB31E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40</xdr:row>
          <xdr:rowOff>38100</xdr:rowOff>
        </xdr:from>
        <xdr:to>
          <xdr:col>24</xdr:col>
          <xdr:colOff>304800</xdr:colOff>
          <xdr:row>40</xdr:row>
          <xdr:rowOff>241300</xdr:rowOff>
        </xdr:to>
        <xdr:sp macro="" textlink="">
          <xdr:nvSpPr>
            <xdr:cNvPr id="48613" name="Check Box 485" hidden="1">
              <a:extLst>
                <a:ext uri="{63B3BB69-23CF-44E3-9099-C40C66FF867C}">
                  <a14:compatExt spid="_x0000_s48613"/>
                </a:ext>
                <a:ext uri="{FF2B5EF4-FFF2-40B4-BE49-F238E27FC236}">
                  <a16:creationId xmlns:a16="http://schemas.microsoft.com/office/drawing/2014/main" id="{62B8E7FD-7EFC-E547-B96C-53D3908F939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40</xdr:row>
          <xdr:rowOff>38100</xdr:rowOff>
        </xdr:from>
        <xdr:to>
          <xdr:col>25</xdr:col>
          <xdr:colOff>279400</xdr:colOff>
          <xdr:row>40</xdr:row>
          <xdr:rowOff>241300</xdr:rowOff>
        </xdr:to>
        <xdr:sp macro="" textlink="">
          <xdr:nvSpPr>
            <xdr:cNvPr id="48614" name="Check Box 486" hidden="1">
              <a:extLst>
                <a:ext uri="{63B3BB69-23CF-44E3-9099-C40C66FF867C}">
                  <a14:compatExt spid="_x0000_s48614"/>
                </a:ext>
                <a:ext uri="{FF2B5EF4-FFF2-40B4-BE49-F238E27FC236}">
                  <a16:creationId xmlns:a16="http://schemas.microsoft.com/office/drawing/2014/main" id="{768B39B0-45D6-EE45-B6AB-9E815A6FD87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40</xdr:row>
          <xdr:rowOff>38100</xdr:rowOff>
        </xdr:from>
        <xdr:to>
          <xdr:col>26</xdr:col>
          <xdr:colOff>304800</xdr:colOff>
          <xdr:row>40</xdr:row>
          <xdr:rowOff>241300</xdr:rowOff>
        </xdr:to>
        <xdr:sp macro="" textlink="">
          <xdr:nvSpPr>
            <xdr:cNvPr id="48615" name="Check Box 487" hidden="1">
              <a:extLst>
                <a:ext uri="{63B3BB69-23CF-44E3-9099-C40C66FF867C}">
                  <a14:compatExt spid="_x0000_s48615"/>
                </a:ext>
                <a:ext uri="{FF2B5EF4-FFF2-40B4-BE49-F238E27FC236}">
                  <a16:creationId xmlns:a16="http://schemas.microsoft.com/office/drawing/2014/main" id="{2EA3B13B-3F3C-674F-874A-F78042FB27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40</xdr:row>
          <xdr:rowOff>50800</xdr:rowOff>
        </xdr:from>
        <xdr:to>
          <xdr:col>27</xdr:col>
          <xdr:colOff>304800</xdr:colOff>
          <xdr:row>40</xdr:row>
          <xdr:rowOff>241300</xdr:rowOff>
        </xdr:to>
        <xdr:sp macro="" textlink="">
          <xdr:nvSpPr>
            <xdr:cNvPr id="48616" name="Check Box 488" hidden="1">
              <a:extLst>
                <a:ext uri="{63B3BB69-23CF-44E3-9099-C40C66FF867C}">
                  <a14:compatExt spid="_x0000_s48616"/>
                </a:ext>
                <a:ext uri="{FF2B5EF4-FFF2-40B4-BE49-F238E27FC236}">
                  <a16:creationId xmlns:a16="http://schemas.microsoft.com/office/drawing/2014/main" id="{FEDAF0AA-C8F5-8046-9F26-026C118F87D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42</xdr:row>
          <xdr:rowOff>38100</xdr:rowOff>
        </xdr:from>
        <xdr:to>
          <xdr:col>24</xdr:col>
          <xdr:colOff>304800</xdr:colOff>
          <xdr:row>42</xdr:row>
          <xdr:rowOff>241300</xdr:rowOff>
        </xdr:to>
        <xdr:sp macro="" textlink="">
          <xdr:nvSpPr>
            <xdr:cNvPr id="48617" name="Check Box 489" hidden="1">
              <a:extLst>
                <a:ext uri="{63B3BB69-23CF-44E3-9099-C40C66FF867C}">
                  <a14:compatExt spid="_x0000_s48617"/>
                </a:ext>
                <a:ext uri="{FF2B5EF4-FFF2-40B4-BE49-F238E27FC236}">
                  <a16:creationId xmlns:a16="http://schemas.microsoft.com/office/drawing/2014/main" id="{BBF698FF-917B-FD48-A309-BAD5D3D830D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42</xdr:row>
          <xdr:rowOff>38100</xdr:rowOff>
        </xdr:from>
        <xdr:to>
          <xdr:col>25</xdr:col>
          <xdr:colOff>304800</xdr:colOff>
          <xdr:row>42</xdr:row>
          <xdr:rowOff>241300</xdr:rowOff>
        </xdr:to>
        <xdr:sp macro="" textlink="">
          <xdr:nvSpPr>
            <xdr:cNvPr id="48618" name="Check Box 490" hidden="1">
              <a:extLst>
                <a:ext uri="{63B3BB69-23CF-44E3-9099-C40C66FF867C}">
                  <a14:compatExt spid="_x0000_s48618"/>
                </a:ext>
                <a:ext uri="{FF2B5EF4-FFF2-40B4-BE49-F238E27FC236}">
                  <a16:creationId xmlns:a16="http://schemas.microsoft.com/office/drawing/2014/main" id="{304B2BAF-93A1-524D-BE49-97EA7D34DCC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42</xdr:row>
          <xdr:rowOff>38100</xdr:rowOff>
        </xdr:from>
        <xdr:to>
          <xdr:col>26</xdr:col>
          <xdr:colOff>304800</xdr:colOff>
          <xdr:row>42</xdr:row>
          <xdr:rowOff>241300</xdr:rowOff>
        </xdr:to>
        <xdr:sp macro="" textlink="">
          <xdr:nvSpPr>
            <xdr:cNvPr id="48619" name="Check Box 491" hidden="1">
              <a:extLst>
                <a:ext uri="{63B3BB69-23CF-44E3-9099-C40C66FF867C}">
                  <a14:compatExt spid="_x0000_s48619"/>
                </a:ext>
                <a:ext uri="{FF2B5EF4-FFF2-40B4-BE49-F238E27FC236}">
                  <a16:creationId xmlns:a16="http://schemas.microsoft.com/office/drawing/2014/main" id="{65BDCFA8-5296-AD4F-8299-B1AEF489282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42</xdr:row>
          <xdr:rowOff>38100</xdr:rowOff>
        </xdr:from>
        <xdr:to>
          <xdr:col>27</xdr:col>
          <xdr:colOff>304800</xdr:colOff>
          <xdr:row>42</xdr:row>
          <xdr:rowOff>241300</xdr:rowOff>
        </xdr:to>
        <xdr:sp macro="" textlink="">
          <xdr:nvSpPr>
            <xdr:cNvPr id="48620" name="Check Box 492" hidden="1">
              <a:extLst>
                <a:ext uri="{63B3BB69-23CF-44E3-9099-C40C66FF867C}">
                  <a14:compatExt spid="_x0000_s48620"/>
                </a:ext>
                <a:ext uri="{FF2B5EF4-FFF2-40B4-BE49-F238E27FC236}">
                  <a16:creationId xmlns:a16="http://schemas.microsoft.com/office/drawing/2014/main" id="{1273DD83-A1FC-BF4E-BDC4-33E25A3AB6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48</xdr:row>
          <xdr:rowOff>63500</xdr:rowOff>
        </xdr:from>
        <xdr:to>
          <xdr:col>24</xdr:col>
          <xdr:colOff>304800</xdr:colOff>
          <xdr:row>48</xdr:row>
          <xdr:rowOff>228600</xdr:rowOff>
        </xdr:to>
        <xdr:sp macro="" textlink="">
          <xdr:nvSpPr>
            <xdr:cNvPr id="48621" name="Check Box 493" hidden="1">
              <a:extLst>
                <a:ext uri="{63B3BB69-23CF-44E3-9099-C40C66FF867C}">
                  <a14:compatExt spid="_x0000_s48621"/>
                </a:ext>
                <a:ext uri="{FF2B5EF4-FFF2-40B4-BE49-F238E27FC236}">
                  <a16:creationId xmlns:a16="http://schemas.microsoft.com/office/drawing/2014/main" id="{73CA4533-1340-A843-8979-3093FB8FD9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48</xdr:row>
          <xdr:rowOff>38100</xdr:rowOff>
        </xdr:from>
        <xdr:to>
          <xdr:col>25</xdr:col>
          <xdr:colOff>304800</xdr:colOff>
          <xdr:row>48</xdr:row>
          <xdr:rowOff>241300</xdr:rowOff>
        </xdr:to>
        <xdr:sp macro="" textlink="">
          <xdr:nvSpPr>
            <xdr:cNvPr id="48622" name="Check Box 494" hidden="1">
              <a:extLst>
                <a:ext uri="{63B3BB69-23CF-44E3-9099-C40C66FF867C}">
                  <a14:compatExt spid="_x0000_s48622"/>
                </a:ext>
                <a:ext uri="{FF2B5EF4-FFF2-40B4-BE49-F238E27FC236}">
                  <a16:creationId xmlns:a16="http://schemas.microsoft.com/office/drawing/2014/main" id="{66E7F4BB-D0D8-1849-B900-11A59953F42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48</xdr:row>
          <xdr:rowOff>38100</xdr:rowOff>
        </xdr:from>
        <xdr:to>
          <xdr:col>26</xdr:col>
          <xdr:colOff>279400</xdr:colOff>
          <xdr:row>48</xdr:row>
          <xdr:rowOff>241300</xdr:rowOff>
        </xdr:to>
        <xdr:sp macro="" textlink="">
          <xdr:nvSpPr>
            <xdr:cNvPr id="48623" name="Check Box 495" hidden="1">
              <a:extLst>
                <a:ext uri="{63B3BB69-23CF-44E3-9099-C40C66FF867C}">
                  <a14:compatExt spid="_x0000_s48623"/>
                </a:ext>
                <a:ext uri="{FF2B5EF4-FFF2-40B4-BE49-F238E27FC236}">
                  <a16:creationId xmlns:a16="http://schemas.microsoft.com/office/drawing/2014/main" id="{8AAF1EBD-BA8D-584F-AB51-277041F958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48</xdr:row>
          <xdr:rowOff>38100</xdr:rowOff>
        </xdr:from>
        <xdr:to>
          <xdr:col>27</xdr:col>
          <xdr:colOff>304800</xdr:colOff>
          <xdr:row>48</xdr:row>
          <xdr:rowOff>241300</xdr:rowOff>
        </xdr:to>
        <xdr:sp macro="" textlink="">
          <xdr:nvSpPr>
            <xdr:cNvPr id="48624" name="Check Box 496" hidden="1">
              <a:extLst>
                <a:ext uri="{63B3BB69-23CF-44E3-9099-C40C66FF867C}">
                  <a14:compatExt spid="_x0000_s48624"/>
                </a:ext>
                <a:ext uri="{FF2B5EF4-FFF2-40B4-BE49-F238E27FC236}">
                  <a16:creationId xmlns:a16="http://schemas.microsoft.com/office/drawing/2014/main" id="{30C55C46-B581-1A45-A4BE-A457D79FBA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43</xdr:row>
          <xdr:rowOff>63500</xdr:rowOff>
        </xdr:from>
        <xdr:to>
          <xdr:col>24</xdr:col>
          <xdr:colOff>304800</xdr:colOff>
          <xdr:row>43</xdr:row>
          <xdr:rowOff>203200</xdr:rowOff>
        </xdr:to>
        <xdr:sp macro="" textlink="">
          <xdr:nvSpPr>
            <xdr:cNvPr id="48625" name="Check Box 497" hidden="1">
              <a:extLst>
                <a:ext uri="{63B3BB69-23CF-44E3-9099-C40C66FF867C}">
                  <a14:compatExt spid="_x0000_s48625"/>
                </a:ext>
                <a:ext uri="{FF2B5EF4-FFF2-40B4-BE49-F238E27FC236}">
                  <a16:creationId xmlns:a16="http://schemas.microsoft.com/office/drawing/2014/main" id="{C4F9EA51-6543-2748-A38E-C534A8A8D3B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43</xdr:row>
          <xdr:rowOff>38100</xdr:rowOff>
        </xdr:from>
        <xdr:to>
          <xdr:col>25</xdr:col>
          <xdr:colOff>304800</xdr:colOff>
          <xdr:row>43</xdr:row>
          <xdr:rowOff>241300</xdr:rowOff>
        </xdr:to>
        <xdr:sp macro="" textlink="">
          <xdr:nvSpPr>
            <xdr:cNvPr id="48626" name="Check Box 498" hidden="1">
              <a:extLst>
                <a:ext uri="{63B3BB69-23CF-44E3-9099-C40C66FF867C}">
                  <a14:compatExt spid="_x0000_s48626"/>
                </a:ext>
                <a:ext uri="{FF2B5EF4-FFF2-40B4-BE49-F238E27FC236}">
                  <a16:creationId xmlns:a16="http://schemas.microsoft.com/office/drawing/2014/main" id="{727B73AD-BA93-5C4F-9642-399E68D343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43</xdr:row>
          <xdr:rowOff>50800</xdr:rowOff>
        </xdr:from>
        <xdr:to>
          <xdr:col>26</xdr:col>
          <xdr:colOff>279400</xdr:colOff>
          <xdr:row>43</xdr:row>
          <xdr:rowOff>241300</xdr:rowOff>
        </xdr:to>
        <xdr:sp macro="" textlink="">
          <xdr:nvSpPr>
            <xdr:cNvPr id="48627" name="Check Box 499" hidden="1">
              <a:extLst>
                <a:ext uri="{63B3BB69-23CF-44E3-9099-C40C66FF867C}">
                  <a14:compatExt spid="_x0000_s48627"/>
                </a:ext>
                <a:ext uri="{FF2B5EF4-FFF2-40B4-BE49-F238E27FC236}">
                  <a16:creationId xmlns:a16="http://schemas.microsoft.com/office/drawing/2014/main" id="{81FA8A99-F1EA-B246-A0A0-F078E450A8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43</xdr:row>
          <xdr:rowOff>38100</xdr:rowOff>
        </xdr:from>
        <xdr:to>
          <xdr:col>27</xdr:col>
          <xdr:colOff>279400</xdr:colOff>
          <xdr:row>43</xdr:row>
          <xdr:rowOff>241300</xdr:rowOff>
        </xdr:to>
        <xdr:sp macro="" textlink="">
          <xdr:nvSpPr>
            <xdr:cNvPr id="48628" name="Check Box 500" hidden="1">
              <a:extLst>
                <a:ext uri="{63B3BB69-23CF-44E3-9099-C40C66FF867C}">
                  <a14:compatExt spid="_x0000_s48628"/>
                </a:ext>
                <a:ext uri="{FF2B5EF4-FFF2-40B4-BE49-F238E27FC236}">
                  <a16:creationId xmlns:a16="http://schemas.microsoft.com/office/drawing/2014/main" id="{861C1580-4A42-BF4A-83E5-A6314E077AB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44</xdr:row>
          <xdr:rowOff>38100</xdr:rowOff>
        </xdr:from>
        <xdr:to>
          <xdr:col>24</xdr:col>
          <xdr:colOff>304800</xdr:colOff>
          <xdr:row>44</xdr:row>
          <xdr:rowOff>241300</xdr:rowOff>
        </xdr:to>
        <xdr:sp macro="" textlink="">
          <xdr:nvSpPr>
            <xdr:cNvPr id="48629" name="Check Box 501" hidden="1">
              <a:extLst>
                <a:ext uri="{63B3BB69-23CF-44E3-9099-C40C66FF867C}">
                  <a14:compatExt spid="_x0000_s48629"/>
                </a:ext>
                <a:ext uri="{FF2B5EF4-FFF2-40B4-BE49-F238E27FC236}">
                  <a16:creationId xmlns:a16="http://schemas.microsoft.com/office/drawing/2014/main" id="{E5ED9EA6-0E4C-A84D-BC40-D616E27A550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44</xdr:row>
          <xdr:rowOff>38100</xdr:rowOff>
        </xdr:from>
        <xdr:to>
          <xdr:col>25</xdr:col>
          <xdr:colOff>304800</xdr:colOff>
          <xdr:row>44</xdr:row>
          <xdr:rowOff>241300</xdr:rowOff>
        </xdr:to>
        <xdr:sp macro="" textlink="">
          <xdr:nvSpPr>
            <xdr:cNvPr id="48630" name="Check Box 502" hidden="1">
              <a:extLst>
                <a:ext uri="{63B3BB69-23CF-44E3-9099-C40C66FF867C}">
                  <a14:compatExt spid="_x0000_s48630"/>
                </a:ext>
                <a:ext uri="{FF2B5EF4-FFF2-40B4-BE49-F238E27FC236}">
                  <a16:creationId xmlns:a16="http://schemas.microsoft.com/office/drawing/2014/main" id="{D7CCE419-F64C-ED4A-9550-7A6E0A72F30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44</xdr:row>
          <xdr:rowOff>38100</xdr:rowOff>
        </xdr:from>
        <xdr:to>
          <xdr:col>26</xdr:col>
          <xdr:colOff>304800</xdr:colOff>
          <xdr:row>44</xdr:row>
          <xdr:rowOff>241300</xdr:rowOff>
        </xdr:to>
        <xdr:sp macro="" textlink="">
          <xdr:nvSpPr>
            <xdr:cNvPr id="48631" name="Check Box 503" hidden="1">
              <a:extLst>
                <a:ext uri="{63B3BB69-23CF-44E3-9099-C40C66FF867C}">
                  <a14:compatExt spid="_x0000_s48631"/>
                </a:ext>
                <a:ext uri="{FF2B5EF4-FFF2-40B4-BE49-F238E27FC236}">
                  <a16:creationId xmlns:a16="http://schemas.microsoft.com/office/drawing/2014/main" id="{9259B500-479F-474C-91B2-F098CC05E2A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44</xdr:row>
          <xdr:rowOff>50800</xdr:rowOff>
        </xdr:from>
        <xdr:to>
          <xdr:col>27</xdr:col>
          <xdr:colOff>304800</xdr:colOff>
          <xdr:row>44</xdr:row>
          <xdr:rowOff>241300</xdr:rowOff>
        </xdr:to>
        <xdr:sp macro="" textlink="">
          <xdr:nvSpPr>
            <xdr:cNvPr id="48632" name="Check Box 504" hidden="1">
              <a:extLst>
                <a:ext uri="{63B3BB69-23CF-44E3-9099-C40C66FF867C}">
                  <a14:compatExt spid="_x0000_s48632"/>
                </a:ext>
                <a:ext uri="{FF2B5EF4-FFF2-40B4-BE49-F238E27FC236}">
                  <a16:creationId xmlns:a16="http://schemas.microsoft.com/office/drawing/2014/main" id="{877454CC-1D79-354F-85D3-730466E39AA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47</xdr:row>
          <xdr:rowOff>50800</xdr:rowOff>
        </xdr:from>
        <xdr:to>
          <xdr:col>24</xdr:col>
          <xdr:colOff>304800</xdr:colOff>
          <xdr:row>47</xdr:row>
          <xdr:rowOff>241300</xdr:rowOff>
        </xdr:to>
        <xdr:sp macro="" textlink="">
          <xdr:nvSpPr>
            <xdr:cNvPr id="48633" name="Check Box 505" hidden="1">
              <a:extLst>
                <a:ext uri="{63B3BB69-23CF-44E3-9099-C40C66FF867C}">
                  <a14:compatExt spid="_x0000_s48633"/>
                </a:ext>
                <a:ext uri="{FF2B5EF4-FFF2-40B4-BE49-F238E27FC236}">
                  <a16:creationId xmlns:a16="http://schemas.microsoft.com/office/drawing/2014/main" id="{8BA6ACEE-B068-D54B-9CFA-C2637F1C44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47</xdr:row>
          <xdr:rowOff>38100</xdr:rowOff>
        </xdr:from>
        <xdr:to>
          <xdr:col>25</xdr:col>
          <xdr:colOff>304800</xdr:colOff>
          <xdr:row>47</xdr:row>
          <xdr:rowOff>254000</xdr:rowOff>
        </xdr:to>
        <xdr:sp macro="" textlink="">
          <xdr:nvSpPr>
            <xdr:cNvPr id="48634" name="Check Box 506" hidden="1">
              <a:extLst>
                <a:ext uri="{63B3BB69-23CF-44E3-9099-C40C66FF867C}">
                  <a14:compatExt spid="_x0000_s48634"/>
                </a:ext>
                <a:ext uri="{FF2B5EF4-FFF2-40B4-BE49-F238E27FC236}">
                  <a16:creationId xmlns:a16="http://schemas.microsoft.com/office/drawing/2014/main" id="{858981CE-DD95-2B49-A57C-7D89EB087C8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47</xdr:row>
          <xdr:rowOff>38100</xdr:rowOff>
        </xdr:from>
        <xdr:to>
          <xdr:col>26</xdr:col>
          <xdr:colOff>279400</xdr:colOff>
          <xdr:row>47</xdr:row>
          <xdr:rowOff>241300</xdr:rowOff>
        </xdr:to>
        <xdr:sp macro="" textlink="">
          <xdr:nvSpPr>
            <xdr:cNvPr id="48635" name="Check Box 507" hidden="1">
              <a:extLst>
                <a:ext uri="{63B3BB69-23CF-44E3-9099-C40C66FF867C}">
                  <a14:compatExt spid="_x0000_s48635"/>
                </a:ext>
                <a:ext uri="{FF2B5EF4-FFF2-40B4-BE49-F238E27FC236}">
                  <a16:creationId xmlns:a16="http://schemas.microsoft.com/office/drawing/2014/main" id="{6CFB544E-746D-5D44-AF8D-74407AC9F2F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47</xdr:row>
          <xdr:rowOff>38100</xdr:rowOff>
        </xdr:from>
        <xdr:to>
          <xdr:col>27</xdr:col>
          <xdr:colOff>279400</xdr:colOff>
          <xdr:row>47</xdr:row>
          <xdr:rowOff>254000</xdr:rowOff>
        </xdr:to>
        <xdr:sp macro="" textlink="">
          <xdr:nvSpPr>
            <xdr:cNvPr id="48636" name="Check Box 508" hidden="1">
              <a:extLst>
                <a:ext uri="{63B3BB69-23CF-44E3-9099-C40C66FF867C}">
                  <a14:compatExt spid="_x0000_s48636"/>
                </a:ext>
                <a:ext uri="{FF2B5EF4-FFF2-40B4-BE49-F238E27FC236}">
                  <a16:creationId xmlns:a16="http://schemas.microsoft.com/office/drawing/2014/main" id="{5C90FF45-8CF7-4F4D-AA7E-920054EBC3A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7</xdr:row>
          <xdr:rowOff>38100</xdr:rowOff>
        </xdr:from>
        <xdr:to>
          <xdr:col>25</xdr:col>
          <xdr:colOff>304800</xdr:colOff>
          <xdr:row>8</xdr:row>
          <xdr:rowOff>0</xdr:rowOff>
        </xdr:to>
        <xdr:sp macro="" textlink="">
          <xdr:nvSpPr>
            <xdr:cNvPr id="48637" name="Check Box 509" hidden="1">
              <a:extLst>
                <a:ext uri="{63B3BB69-23CF-44E3-9099-C40C66FF867C}">
                  <a14:compatExt spid="_x0000_s48637"/>
                </a:ext>
                <a:ext uri="{FF2B5EF4-FFF2-40B4-BE49-F238E27FC236}">
                  <a16:creationId xmlns:a16="http://schemas.microsoft.com/office/drawing/2014/main" id="{5151E32A-D606-094E-9D24-DB865DC9FF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7</xdr:row>
          <xdr:rowOff>25400</xdr:rowOff>
        </xdr:from>
        <xdr:to>
          <xdr:col>24</xdr:col>
          <xdr:colOff>304800</xdr:colOff>
          <xdr:row>8</xdr:row>
          <xdr:rowOff>0</xdr:rowOff>
        </xdr:to>
        <xdr:sp macro="" textlink="">
          <xdr:nvSpPr>
            <xdr:cNvPr id="48638" name="Check Box 510" hidden="1">
              <a:extLst>
                <a:ext uri="{63B3BB69-23CF-44E3-9099-C40C66FF867C}">
                  <a14:compatExt spid="_x0000_s48638"/>
                </a:ext>
                <a:ext uri="{FF2B5EF4-FFF2-40B4-BE49-F238E27FC236}">
                  <a16:creationId xmlns:a16="http://schemas.microsoft.com/office/drawing/2014/main" id="{7031572F-0E13-AF41-B7B5-028D2EA1A1D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7</xdr:row>
          <xdr:rowOff>38100</xdr:rowOff>
        </xdr:from>
        <xdr:to>
          <xdr:col>26</xdr:col>
          <xdr:colOff>304800</xdr:colOff>
          <xdr:row>8</xdr:row>
          <xdr:rowOff>0</xdr:rowOff>
        </xdr:to>
        <xdr:sp macro="" textlink="">
          <xdr:nvSpPr>
            <xdr:cNvPr id="48639" name="Check Box 511" hidden="1">
              <a:extLst>
                <a:ext uri="{63B3BB69-23CF-44E3-9099-C40C66FF867C}">
                  <a14:compatExt spid="_x0000_s48639"/>
                </a:ext>
                <a:ext uri="{FF2B5EF4-FFF2-40B4-BE49-F238E27FC236}">
                  <a16:creationId xmlns:a16="http://schemas.microsoft.com/office/drawing/2014/main" id="{7024421A-F418-6E48-B5DD-DB274B42FCC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7</xdr:row>
          <xdr:rowOff>25400</xdr:rowOff>
        </xdr:from>
        <xdr:to>
          <xdr:col>27</xdr:col>
          <xdr:colOff>279400</xdr:colOff>
          <xdr:row>8</xdr:row>
          <xdr:rowOff>0</xdr:rowOff>
        </xdr:to>
        <xdr:sp macro="" textlink="">
          <xdr:nvSpPr>
            <xdr:cNvPr id="48640" name="Check Box 512" hidden="1">
              <a:extLst>
                <a:ext uri="{63B3BB69-23CF-44E3-9099-C40C66FF867C}">
                  <a14:compatExt spid="_x0000_s48640"/>
                </a:ext>
                <a:ext uri="{FF2B5EF4-FFF2-40B4-BE49-F238E27FC236}">
                  <a16:creationId xmlns:a16="http://schemas.microsoft.com/office/drawing/2014/main" id="{E576232A-7BFB-B84B-89EB-5D3658D0EB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7</xdr:row>
          <xdr:rowOff>25400</xdr:rowOff>
        </xdr:from>
        <xdr:to>
          <xdr:col>8</xdr:col>
          <xdr:colOff>317500</xdr:colOff>
          <xdr:row>7</xdr:row>
          <xdr:rowOff>266700</xdr:rowOff>
        </xdr:to>
        <xdr:sp macro="" textlink="">
          <xdr:nvSpPr>
            <xdr:cNvPr id="48641" name="Check Box 513" hidden="1">
              <a:extLst>
                <a:ext uri="{63B3BB69-23CF-44E3-9099-C40C66FF867C}">
                  <a14:compatExt spid="_x0000_s48641"/>
                </a:ext>
                <a:ext uri="{FF2B5EF4-FFF2-40B4-BE49-F238E27FC236}">
                  <a16:creationId xmlns:a16="http://schemas.microsoft.com/office/drawing/2014/main" id="{546A9129-6728-DB45-8EE7-46889937651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7</xdr:row>
          <xdr:rowOff>25400</xdr:rowOff>
        </xdr:from>
        <xdr:to>
          <xdr:col>7</xdr:col>
          <xdr:colOff>304800</xdr:colOff>
          <xdr:row>7</xdr:row>
          <xdr:rowOff>266700</xdr:rowOff>
        </xdr:to>
        <xdr:sp macro="" textlink="">
          <xdr:nvSpPr>
            <xdr:cNvPr id="48642" name="Check Box 514" hidden="1">
              <a:extLst>
                <a:ext uri="{63B3BB69-23CF-44E3-9099-C40C66FF867C}">
                  <a14:compatExt spid="_x0000_s48642"/>
                </a:ext>
                <a:ext uri="{FF2B5EF4-FFF2-40B4-BE49-F238E27FC236}">
                  <a16:creationId xmlns:a16="http://schemas.microsoft.com/office/drawing/2014/main" id="{81B4B6B5-7C47-2144-82E2-CA348EF936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7</xdr:row>
          <xdr:rowOff>25400</xdr:rowOff>
        </xdr:from>
        <xdr:to>
          <xdr:col>9</xdr:col>
          <xdr:colOff>304800</xdr:colOff>
          <xdr:row>7</xdr:row>
          <xdr:rowOff>266700</xdr:rowOff>
        </xdr:to>
        <xdr:sp macro="" textlink="">
          <xdr:nvSpPr>
            <xdr:cNvPr id="48643" name="Check Box 515" hidden="1">
              <a:extLst>
                <a:ext uri="{63B3BB69-23CF-44E3-9099-C40C66FF867C}">
                  <a14:compatExt spid="_x0000_s48643"/>
                </a:ext>
                <a:ext uri="{FF2B5EF4-FFF2-40B4-BE49-F238E27FC236}">
                  <a16:creationId xmlns:a16="http://schemas.microsoft.com/office/drawing/2014/main" id="{7C499D0E-3D2A-7D4E-9986-F84E849442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7</xdr:row>
          <xdr:rowOff>25400</xdr:rowOff>
        </xdr:from>
        <xdr:to>
          <xdr:col>10</xdr:col>
          <xdr:colOff>304800</xdr:colOff>
          <xdr:row>7</xdr:row>
          <xdr:rowOff>266700</xdr:rowOff>
        </xdr:to>
        <xdr:sp macro="" textlink="">
          <xdr:nvSpPr>
            <xdr:cNvPr id="48644" name="Check Box 516" hidden="1">
              <a:extLst>
                <a:ext uri="{63B3BB69-23CF-44E3-9099-C40C66FF867C}">
                  <a14:compatExt spid="_x0000_s48644"/>
                </a:ext>
                <a:ext uri="{FF2B5EF4-FFF2-40B4-BE49-F238E27FC236}">
                  <a16:creationId xmlns:a16="http://schemas.microsoft.com/office/drawing/2014/main" id="{45334B53-024B-6147-AF21-9381486D66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25</xdr:row>
          <xdr:rowOff>25400</xdr:rowOff>
        </xdr:from>
        <xdr:to>
          <xdr:col>8</xdr:col>
          <xdr:colOff>317500</xdr:colOff>
          <xdr:row>25</xdr:row>
          <xdr:rowOff>266700</xdr:rowOff>
        </xdr:to>
        <xdr:sp macro="" textlink="">
          <xdr:nvSpPr>
            <xdr:cNvPr id="48645" name="Check Box 517" hidden="1">
              <a:extLst>
                <a:ext uri="{63B3BB69-23CF-44E3-9099-C40C66FF867C}">
                  <a14:compatExt spid="_x0000_s48645"/>
                </a:ext>
                <a:ext uri="{FF2B5EF4-FFF2-40B4-BE49-F238E27FC236}">
                  <a16:creationId xmlns:a16="http://schemas.microsoft.com/office/drawing/2014/main" id="{46E30FE3-B6F9-D74C-B376-2D12BCFC8D9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25</xdr:row>
          <xdr:rowOff>12700</xdr:rowOff>
        </xdr:from>
        <xdr:to>
          <xdr:col>7</xdr:col>
          <xdr:colOff>304800</xdr:colOff>
          <xdr:row>25</xdr:row>
          <xdr:rowOff>266700</xdr:rowOff>
        </xdr:to>
        <xdr:sp macro="" textlink="">
          <xdr:nvSpPr>
            <xdr:cNvPr id="48646" name="Check Box 518" hidden="1">
              <a:extLst>
                <a:ext uri="{63B3BB69-23CF-44E3-9099-C40C66FF867C}">
                  <a14:compatExt spid="_x0000_s48646"/>
                </a:ext>
                <a:ext uri="{FF2B5EF4-FFF2-40B4-BE49-F238E27FC236}">
                  <a16:creationId xmlns:a16="http://schemas.microsoft.com/office/drawing/2014/main" id="{FE352492-C0BD-DD48-9A0A-3D8EFAC5930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25</xdr:row>
          <xdr:rowOff>25400</xdr:rowOff>
        </xdr:from>
        <xdr:to>
          <xdr:col>9</xdr:col>
          <xdr:colOff>304800</xdr:colOff>
          <xdr:row>25</xdr:row>
          <xdr:rowOff>266700</xdr:rowOff>
        </xdr:to>
        <xdr:sp macro="" textlink="">
          <xdr:nvSpPr>
            <xdr:cNvPr id="48647" name="Check Box 519" hidden="1">
              <a:extLst>
                <a:ext uri="{63B3BB69-23CF-44E3-9099-C40C66FF867C}">
                  <a14:compatExt spid="_x0000_s48647"/>
                </a:ext>
                <a:ext uri="{FF2B5EF4-FFF2-40B4-BE49-F238E27FC236}">
                  <a16:creationId xmlns:a16="http://schemas.microsoft.com/office/drawing/2014/main" id="{2E92DE3C-0536-274D-B304-4A57EE14D17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25</xdr:row>
          <xdr:rowOff>12700</xdr:rowOff>
        </xdr:from>
        <xdr:to>
          <xdr:col>10</xdr:col>
          <xdr:colOff>304800</xdr:colOff>
          <xdr:row>25</xdr:row>
          <xdr:rowOff>266700</xdr:rowOff>
        </xdr:to>
        <xdr:sp macro="" textlink="">
          <xdr:nvSpPr>
            <xdr:cNvPr id="48648" name="Check Box 520" hidden="1">
              <a:extLst>
                <a:ext uri="{63B3BB69-23CF-44E3-9099-C40C66FF867C}">
                  <a14:compatExt spid="_x0000_s48648"/>
                </a:ext>
                <a:ext uri="{FF2B5EF4-FFF2-40B4-BE49-F238E27FC236}">
                  <a16:creationId xmlns:a16="http://schemas.microsoft.com/office/drawing/2014/main" id="{680DADC8-0589-2647-8289-F6010E8A7D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698500</xdr:colOff>
          <xdr:row>6</xdr:row>
          <xdr:rowOff>723900</xdr:rowOff>
        </xdr:from>
        <xdr:to>
          <xdr:col>1</xdr:col>
          <xdr:colOff>1397000</xdr:colOff>
          <xdr:row>7</xdr:row>
          <xdr:rowOff>101600</xdr:rowOff>
        </xdr:to>
        <xdr:sp macro="" textlink="">
          <xdr:nvSpPr>
            <xdr:cNvPr id="48653" name="Button 525" hidden="1">
              <a:extLst>
                <a:ext uri="{63B3BB69-23CF-44E3-9099-C40C66FF867C}">
                  <a14:compatExt spid="_x0000_s48653"/>
                </a:ext>
                <a:ext uri="{FF2B5EF4-FFF2-40B4-BE49-F238E27FC236}">
                  <a16:creationId xmlns:a16="http://schemas.microsoft.com/office/drawing/2014/main" id="{C1B647F4-9CC3-654F-9157-BA05F4E713E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Match Operating Mode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520700</xdr:colOff>
          <xdr:row>23</xdr:row>
          <xdr:rowOff>114300</xdr:rowOff>
        </xdr:from>
        <xdr:to>
          <xdr:col>1</xdr:col>
          <xdr:colOff>1219200</xdr:colOff>
          <xdr:row>25</xdr:row>
          <xdr:rowOff>12700</xdr:rowOff>
        </xdr:to>
        <xdr:sp macro="" textlink="">
          <xdr:nvSpPr>
            <xdr:cNvPr id="48654" name="Button 526" hidden="1">
              <a:extLst>
                <a:ext uri="{63B3BB69-23CF-44E3-9099-C40C66FF867C}">
                  <a14:compatExt spid="_x0000_s48654"/>
                </a:ext>
                <a:ext uri="{FF2B5EF4-FFF2-40B4-BE49-F238E27FC236}">
                  <a16:creationId xmlns:a16="http://schemas.microsoft.com/office/drawing/2014/main" id="{6B3764AD-1AC6-6C47-901E-5DA101E3425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Match Operating Mode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431800</xdr:colOff>
          <xdr:row>43</xdr:row>
          <xdr:rowOff>0</xdr:rowOff>
        </xdr:from>
        <xdr:to>
          <xdr:col>1</xdr:col>
          <xdr:colOff>1130300</xdr:colOff>
          <xdr:row>44</xdr:row>
          <xdr:rowOff>177800</xdr:rowOff>
        </xdr:to>
        <xdr:sp macro="" textlink="">
          <xdr:nvSpPr>
            <xdr:cNvPr id="48655" name="Button 527" hidden="1">
              <a:extLst>
                <a:ext uri="{63B3BB69-23CF-44E3-9099-C40C66FF867C}">
                  <a14:compatExt spid="_x0000_s48655"/>
                </a:ext>
                <a:ext uri="{FF2B5EF4-FFF2-40B4-BE49-F238E27FC236}">
                  <a16:creationId xmlns:a16="http://schemas.microsoft.com/office/drawing/2014/main" id="{1B38148A-D5B3-C640-A766-E67F9660BCA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Match Operating Mode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1193800</xdr:colOff>
          <xdr:row>6</xdr:row>
          <xdr:rowOff>546100</xdr:rowOff>
        </xdr:from>
        <xdr:to>
          <xdr:col>15</xdr:col>
          <xdr:colOff>1422400</xdr:colOff>
          <xdr:row>6</xdr:row>
          <xdr:rowOff>1016000</xdr:rowOff>
        </xdr:to>
        <xdr:sp macro="" textlink="">
          <xdr:nvSpPr>
            <xdr:cNvPr id="48656" name="Button 528" hidden="1">
              <a:extLst>
                <a:ext uri="{63B3BB69-23CF-44E3-9099-C40C66FF867C}">
                  <a14:compatExt spid="_x0000_s48656"/>
                </a:ext>
                <a:ext uri="{FF2B5EF4-FFF2-40B4-BE49-F238E27FC236}">
                  <a16:creationId xmlns:a16="http://schemas.microsoft.com/office/drawing/2014/main" id="{B3C71DA0-295C-8448-B82A-B676346A7AEC}"/>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Match Operating Mode 1</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3</xdr:row>
          <xdr:rowOff>228600</xdr:rowOff>
        </xdr:from>
        <xdr:to>
          <xdr:col>18</xdr:col>
          <xdr:colOff>139700</xdr:colOff>
          <xdr:row>5</xdr:row>
          <xdr:rowOff>50800</xdr:rowOff>
        </xdr:to>
        <xdr:sp macro="" textlink="">
          <xdr:nvSpPr>
            <xdr:cNvPr id="48657" name="Check Box 529" hidden="1">
              <a:extLst>
                <a:ext uri="{63B3BB69-23CF-44E3-9099-C40C66FF867C}">
                  <a14:compatExt spid="_x0000_s48657"/>
                </a:ext>
                <a:ext uri="{FF2B5EF4-FFF2-40B4-BE49-F238E27FC236}">
                  <a16:creationId xmlns:a16="http://schemas.microsoft.com/office/drawing/2014/main" id="{0F950398-2B67-0542-8BC2-665274E3E72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US" sz="800" b="0" i="0" u="none" strike="noStrike" baseline="0">
                  <a:solidFill>
                    <a:srgbClr val="000000"/>
                  </a:solidFill>
                  <a:latin typeface="Segoe UI" charset="0"/>
                </a:rPr>
                <a:t>Twin Engine Propulsion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32</xdr:row>
          <xdr:rowOff>50800</xdr:rowOff>
        </xdr:from>
        <xdr:to>
          <xdr:col>7</xdr:col>
          <xdr:colOff>279400</xdr:colOff>
          <xdr:row>32</xdr:row>
          <xdr:rowOff>228600</xdr:rowOff>
        </xdr:to>
        <xdr:sp macro="" textlink="">
          <xdr:nvSpPr>
            <xdr:cNvPr id="48658" name="Check Box 530" hidden="1">
              <a:extLst>
                <a:ext uri="{63B3BB69-23CF-44E3-9099-C40C66FF867C}">
                  <a14:compatExt spid="_x0000_s48658"/>
                </a:ext>
                <a:ext uri="{FF2B5EF4-FFF2-40B4-BE49-F238E27FC236}">
                  <a16:creationId xmlns:a16="http://schemas.microsoft.com/office/drawing/2014/main" id="{7998D769-54D5-D34A-A378-B54B212374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32</xdr:row>
          <xdr:rowOff>50800</xdr:rowOff>
        </xdr:from>
        <xdr:to>
          <xdr:col>8</xdr:col>
          <xdr:colOff>279400</xdr:colOff>
          <xdr:row>32</xdr:row>
          <xdr:rowOff>241300</xdr:rowOff>
        </xdr:to>
        <xdr:sp macro="" textlink="">
          <xdr:nvSpPr>
            <xdr:cNvPr id="48659" name="Check Box 531" hidden="1">
              <a:extLst>
                <a:ext uri="{63B3BB69-23CF-44E3-9099-C40C66FF867C}">
                  <a14:compatExt spid="_x0000_s48659"/>
                </a:ext>
                <a:ext uri="{FF2B5EF4-FFF2-40B4-BE49-F238E27FC236}">
                  <a16:creationId xmlns:a16="http://schemas.microsoft.com/office/drawing/2014/main" id="{13115EE1-EC6B-6244-907A-C4842F6FBF0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32</xdr:row>
          <xdr:rowOff>50800</xdr:rowOff>
        </xdr:from>
        <xdr:to>
          <xdr:col>9</xdr:col>
          <xdr:colOff>304800</xdr:colOff>
          <xdr:row>32</xdr:row>
          <xdr:rowOff>241300</xdr:rowOff>
        </xdr:to>
        <xdr:sp macro="" textlink="">
          <xdr:nvSpPr>
            <xdr:cNvPr id="48660" name="Check Box 532" hidden="1">
              <a:extLst>
                <a:ext uri="{63B3BB69-23CF-44E3-9099-C40C66FF867C}">
                  <a14:compatExt spid="_x0000_s48660"/>
                </a:ext>
                <a:ext uri="{FF2B5EF4-FFF2-40B4-BE49-F238E27FC236}">
                  <a16:creationId xmlns:a16="http://schemas.microsoft.com/office/drawing/2014/main" id="{AA5A5729-952E-CA49-B06B-F83B00DB40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30</xdr:row>
          <xdr:rowOff>50800</xdr:rowOff>
        </xdr:from>
        <xdr:to>
          <xdr:col>7</xdr:col>
          <xdr:colOff>279400</xdr:colOff>
          <xdr:row>30</xdr:row>
          <xdr:rowOff>241300</xdr:rowOff>
        </xdr:to>
        <xdr:sp macro="" textlink="">
          <xdr:nvSpPr>
            <xdr:cNvPr id="48661" name="Check Box 533" hidden="1">
              <a:extLst>
                <a:ext uri="{63B3BB69-23CF-44E3-9099-C40C66FF867C}">
                  <a14:compatExt spid="_x0000_s48661"/>
                </a:ext>
                <a:ext uri="{FF2B5EF4-FFF2-40B4-BE49-F238E27FC236}">
                  <a16:creationId xmlns:a16="http://schemas.microsoft.com/office/drawing/2014/main" id="{6303C793-9CA4-D243-A764-AB8ADD4822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50800</xdr:rowOff>
        </xdr:from>
        <xdr:to>
          <xdr:col>8</xdr:col>
          <xdr:colOff>304800</xdr:colOff>
          <xdr:row>30</xdr:row>
          <xdr:rowOff>241300</xdr:rowOff>
        </xdr:to>
        <xdr:sp macro="" textlink="">
          <xdr:nvSpPr>
            <xdr:cNvPr id="48662" name="Check Box 534" hidden="1">
              <a:extLst>
                <a:ext uri="{63B3BB69-23CF-44E3-9099-C40C66FF867C}">
                  <a14:compatExt spid="_x0000_s48662"/>
                </a:ext>
                <a:ext uri="{FF2B5EF4-FFF2-40B4-BE49-F238E27FC236}">
                  <a16:creationId xmlns:a16="http://schemas.microsoft.com/office/drawing/2014/main" id="{D3C32E61-0F58-D542-ACF3-E3487CCAC6C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30</xdr:row>
          <xdr:rowOff>50800</xdr:rowOff>
        </xdr:from>
        <xdr:to>
          <xdr:col>9</xdr:col>
          <xdr:colOff>304800</xdr:colOff>
          <xdr:row>30</xdr:row>
          <xdr:rowOff>241300</xdr:rowOff>
        </xdr:to>
        <xdr:sp macro="" textlink="">
          <xdr:nvSpPr>
            <xdr:cNvPr id="48663" name="Check Box 535" hidden="1">
              <a:extLst>
                <a:ext uri="{63B3BB69-23CF-44E3-9099-C40C66FF867C}">
                  <a14:compatExt spid="_x0000_s48663"/>
                </a:ext>
                <a:ext uri="{FF2B5EF4-FFF2-40B4-BE49-F238E27FC236}">
                  <a16:creationId xmlns:a16="http://schemas.microsoft.com/office/drawing/2014/main" id="{045D12F5-2274-A44D-ABF5-E63CDC94E6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30</xdr:row>
          <xdr:rowOff>50800</xdr:rowOff>
        </xdr:from>
        <xdr:to>
          <xdr:col>10</xdr:col>
          <xdr:colOff>304800</xdr:colOff>
          <xdr:row>30</xdr:row>
          <xdr:rowOff>241300</xdr:rowOff>
        </xdr:to>
        <xdr:sp macro="" textlink="">
          <xdr:nvSpPr>
            <xdr:cNvPr id="48664" name="Check Box 536" hidden="1">
              <a:extLst>
                <a:ext uri="{63B3BB69-23CF-44E3-9099-C40C66FF867C}">
                  <a14:compatExt spid="_x0000_s48664"/>
                </a:ext>
                <a:ext uri="{FF2B5EF4-FFF2-40B4-BE49-F238E27FC236}">
                  <a16:creationId xmlns:a16="http://schemas.microsoft.com/office/drawing/2014/main" id="{A15B5756-8FEF-8443-B7BA-E24F1194E2D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xdr:row>
          <xdr:rowOff>50800</xdr:rowOff>
        </xdr:from>
        <xdr:to>
          <xdr:col>7</xdr:col>
          <xdr:colOff>317500</xdr:colOff>
          <xdr:row>34</xdr:row>
          <xdr:rowOff>241300</xdr:rowOff>
        </xdr:to>
        <xdr:sp macro="" textlink="">
          <xdr:nvSpPr>
            <xdr:cNvPr id="48665" name="Check Box 537" hidden="1">
              <a:extLst>
                <a:ext uri="{63B3BB69-23CF-44E3-9099-C40C66FF867C}">
                  <a14:compatExt spid="_x0000_s48665"/>
                </a:ext>
                <a:ext uri="{FF2B5EF4-FFF2-40B4-BE49-F238E27FC236}">
                  <a16:creationId xmlns:a16="http://schemas.microsoft.com/office/drawing/2014/main" id="{A0189AC2-0665-5C41-BCE9-26A6F9528B6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34</xdr:row>
          <xdr:rowOff>50800</xdr:rowOff>
        </xdr:from>
        <xdr:to>
          <xdr:col>8</xdr:col>
          <xdr:colOff>304800</xdr:colOff>
          <xdr:row>34</xdr:row>
          <xdr:rowOff>241300</xdr:rowOff>
        </xdr:to>
        <xdr:sp macro="" textlink="">
          <xdr:nvSpPr>
            <xdr:cNvPr id="48666" name="Check Box 538" hidden="1">
              <a:extLst>
                <a:ext uri="{63B3BB69-23CF-44E3-9099-C40C66FF867C}">
                  <a14:compatExt spid="_x0000_s48666"/>
                </a:ext>
                <a:ext uri="{FF2B5EF4-FFF2-40B4-BE49-F238E27FC236}">
                  <a16:creationId xmlns:a16="http://schemas.microsoft.com/office/drawing/2014/main" id="{1FAA2C34-557E-1942-B953-8541FCE01FF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50800</xdr:rowOff>
        </xdr:from>
        <xdr:to>
          <xdr:col>9</xdr:col>
          <xdr:colOff>304800</xdr:colOff>
          <xdr:row>34</xdr:row>
          <xdr:rowOff>241300</xdr:rowOff>
        </xdr:to>
        <xdr:sp macro="" textlink="">
          <xdr:nvSpPr>
            <xdr:cNvPr id="48667" name="Check Box 539" hidden="1">
              <a:extLst>
                <a:ext uri="{63B3BB69-23CF-44E3-9099-C40C66FF867C}">
                  <a14:compatExt spid="_x0000_s48667"/>
                </a:ext>
                <a:ext uri="{FF2B5EF4-FFF2-40B4-BE49-F238E27FC236}">
                  <a16:creationId xmlns:a16="http://schemas.microsoft.com/office/drawing/2014/main" id="{0AC65EBB-1907-CF4A-B0A6-1DF13F9C50C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32</xdr:row>
          <xdr:rowOff>50800</xdr:rowOff>
        </xdr:from>
        <xdr:to>
          <xdr:col>10</xdr:col>
          <xdr:colOff>304800</xdr:colOff>
          <xdr:row>32</xdr:row>
          <xdr:rowOff>241300</xdr:rowOff>
        </xdr:to>
        <xdr:sp macro="" textlink="">
          <xdr:nvSpPr>
            <xdr:cNvPr id="48668" name="Check Box 540" hidden="1">
              <a:extLst>
                <a:ext uri="{63B3BB69-23CF-44E3-9099-C40C66FF867C}">
                  <a14:compatExt spid="_x0000_s48668"/>
                </a:ext>
                <a:ext uri="{FF2B5EF4-FFF2-40B4-BE49-F238E27FC236}">
                  <a16:creationId xmlns:a16="http://schemas.microsoft.com/office/drawing/2014/main" id="{472924EA-675A-6C4F-ADA7-12411FD835F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36</xdr:row>
          <xdr:rowOff>50800</xdr:rowOff>
        </xdr:from>
        <xdr:to>
          <xdr:col>7</xdr:col>
          <xdr:colOff>304800</xdr:colOff>
          <xdr:row>36</xdr:row>
          <xdr:rowOff>241300</xdr:rowOff>
        </xdr:to>
        <xdr:sp macro="" textlink="">
          <xdr:nvSpPr>
            <xdr:cNvPr id="48669" name="Check Box 541" hidden="1">
              <a:extLst>
                <a:ext uri="{63B3BB69-23CF-44E3-9099-C40C66FF867C}">
                  <a14:compatExt spid="_x0000_s48669"/>
                </a:ext>
                <a:ext uri="{FF2B5EF4-FFF2-40B4-BE49-F238E27FC236}">
                  <a16:creationId xmlns:a16="http://schemas.microsoft.com/office/drawing/2014/main" id="{57CC0162-2EBC-C44B-B5B2-A2F063703D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50800</xdr:rowOff>
        </xdr:from>
        <xdr:to>
          <xdr:col>8</xdr:col>
          <xdr:colOff>304800</xdr:colOff>
          <xdr:row>36</xdr:row>
          <xdr:rowOff>241300</xdr:rowOff>
        </xdr:to>
        <xdr:sp macro="" textlink="">
          <xdr:nvSpPr>
            <xdr:cNvPr id="48670" name="Check Box 542" hidden="1">
              <a:extLst>
                <a:ext uri="{63B3BB69-23CF-44E3-9099-C40C66FF867C}">
                  <a14:compatExt spid="_x0000_s48670"/>
                </a:ext>
                <a:ext uri="{FF2B5EF4-FFF2-40B4-BE49-F238E27FC236}">
                  <a16:creationId xmlns:a16="http://schemas.microsoft.com/office/drawing/2014/main" id="{45CD4FFD-12F7-514F-BDD1-2310E746DFC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36</xdr:row>
          <xdr:rowOff>50800</xdr:rowOff>
        </xdr:from>
        <xdr:to>
          <xdr:col>9</xdr:col>
          <xdr:colOff>279400</xdr:colOff>
          <xdr:row>36</xdr:row>
          <xdr:rowOff>241300</xdr:rowOff>
        </xdr:to>
        <xdr:sp macro="" textlink="">
          <xdr:nvSpPr>
            <xdr:cNvPr id="48671" name="Check Box 543" hidden="1">
              <a:extLst>
                <a:ext uri="{63B3BB69-23CF-44E3-9099-C40C66FF867C}">
                  <a14:compatExt spid="_x0000_s48671"/>
                </a:ext>
                <a:ext uri="{FF2B5EF4-FFF2-40B4-BE49-F238E27FC236}">
                  <a16:creationId xmlns:a16="http://schemas.microsoft.com/office/drawing/2014/main" id="{E5DB5818-D0F6-9643-8A70-6AAACC23E3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50800</xdr:rowOff>
        </xdr:from>
        <xdr:to>
          <xdr:col>9</xdr:col>
          <xdr:colOff>304800</xdr:colOff>
          <xdr:row>37</xdr:row>
          <xdr:rowOff>241300</xdr:rowOff>
        </xdr:to>
        <xdr:sp macro="" textlink="">
          <xdr:nvSpPr>
            <xdr:cNvPr id="48672" name="Check Box 544" hidden="1">
              <a:extLst>
                <a:ext uri="{63B3BB69-23CF-44E3-9099-C40C66FF867C}">
                  <a14:compatExt spid="_x0000_s48672"/>
                </a:ext>
                <a:ext uri="{FF2B5EF4-FFF2-40B4-BE49-F238E27FC236}">
                  <a16:creationId xmlns:a16="http://schemas.microsoft.com/office/drawing/2014/main" id="{18061C42-883E-9542-8E44-47563DFFE97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34</xdr:row>
          <xdr:rowOff>50800</xdr:rowOff>
        </xdr:from>
        <xdr:to>
          <xdr:col>10</xdr:col>
          <xdr:colOff>304800</xdr:colOff>
          <xdr:row>34</xdr:row>
          <xdr:rowOff>241300</xdr:rowOff>
        </xdr:to>
        <xdr:sp macro="" textlink="">
          <xdr:nvSpPr>
            <xdr:cNvPr id="48673" name="Check Box 545" hidden="1">
              <a:extLst>
                <a:ext uri="{63B3BB69-23CF-44E3-9099-C40C66FF867C}">
                  <a14:compatExt spid="_x0000_s48673"/>
                </a:ext>
                <a:ext uri="{FF2B5EF4-FFF2-40B4-BE49-F238E27FC236}">
                  <a16:creationId xmlns:a16="http://schemas.microsoft.com/office/drawing/2014/main" id="{08FAE583-3DA1-E74E-A69B-B2AF01292A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39</xdr:row>
          <xdr:rowOff>38100</xdr:rowOff>
        </xdr:from>
        <xdr:to>
          <xdr:col>7</xdr:col>
          <xdr:colOff>279400</xdr:colOff>
          <xdr:row>39</xdr:row>
          <xdr:rowOff>241300</xdr:rowOff>
        </xdr:to>
        <xdr:sp macro="" textlink="">
          <xdr:nvSpPr>
            <xdr:cNvPr id="48674" name="Check Box 546" hidden="1">
              <a:extLst>
                <a:ext uri="{63B3BB69-23CF-44E3-9099-C40C66FF867C}">
                  <a14:compatExt spid="_x0000_s48674"/>
                </a:ext>
                <a:ext uri="{FF2B5EF4-FFF2-40B4-BE49-F238E27FC236}">
                  <a16:creationId xmlns:a16="http://schemas.microsoft.com/office/drawing/2014/main" id="{6866461A-DBB3-0540-964F-C021119BECE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40</xdr:row>
          <xdr:rowOff>38100</xdr:rowOff>
        </xdr:from>
        <xdr:to>
          <xdr:col>8</xdr:col>
          <xdr:colOff>279400</xdr:colOff>
          <xdr:row>40</xdr:row>
          <xdr:rowOff>241300</xdr:rowOff>
        </xdr:to>
        <xdr:sp macro="" textlink="">
          <xdr:nvSpPr>
            <xdr:cNvPr id="48675" name="Check Box 547" hidden="1">
              <a:extLst>
                <a:ext uri="{63B3BB69-23CF-44E3-9099-C40C66FF867C}">
                  <a14:compatExt spid="_x0000_s48675"/>
                </a:ext>
                <a:ext uri="{FF2B5EF4-FFF2-40B4-BE49-F238E27FC236}">
                  <a16:creationId xmlns:a16="http://schemas.microsoft.com/office/drawing/2014/main" id="{A74DDBA3-6336-FE4B-A279-8213A18797C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40</xdr:row>
          <xdr:rowOff>38100</xdr:rowOff>
        </xdr:from>
        <xdr:to>
          <xdr:col>9</xdr:col>
          <xdr:colOff>279400</xdr:colOff>
          <xdr:row>40</xdr:row>
          <xdr:rowOff>241300</xdr:rowOff>
        </xdr:to>
        <xdr:sp macro="" textlink="">
          <xdr:nvSpPr>
            <xdr:cNvPr id="48676" name="Check Box 548" hidden="1">
              <a:extLst>
                <a:ext uri="{63B3BB69-23CF-44E3-9099-C40C66FF867C}">
                  <a14:compatExt spid="_x0000_s48676"/>
                </a:ext>
                <a:ext uri="{FF2B5EF4-FFF2-40B4-BE49-F238E27FC236}">
                  <a16:creationId xmlns:a16="http://schemas.microsoft.com/office/drawing/2014/main" id="{3300862C-8494-854E-A604-C6BADCC051D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37</xdr:row>
          <xdr:rowOff>50800</xdr:rowOff>
        </xdr:from>
        <xdr:to>
          <xdr:col>10</xdr:col>
          <xdr:colOff>279400</xdr:colOff>
          <xdr:row>37</xdr:row>
          <xdr:rowOff>241300</xdr:rowOff>
        </xdr:to>
        <xdr:sp macro="" textlink="">
          <xdr:nvSpPr>
            <xdr:cNvPr id="48677" name="Check Box 549" hidden="1">
              <a:extLst>
                <a:ext uri="{63B3BB69-23CF-44E3-9099-C40C66FF867C}">
                  <a14:compatExt spid="_x0000_s48677"/>
                </a:ext>
                <a:ext uri="{FF2B5EF4-FFF2-40B4-BE49-F238E27FC236}">
                  <a16:creationId xmlns:a16="http://schemas.microsoft.com/office/drawing/2014/main" id="{7E2C9AB4-84AB-8447-91E7-05B1FC9BF1B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39</xdr:row>
          <xdr:rowOff>50800</xdr:rowOff>
        </xdr:from>
        <xdr:to>
          <xdr:col>10</xdr:col>
          <xdr:colOff>279400</xdr:colOff>
          <xdr:row>39</xdr:row>
          <xdr:rowOff>241300</xdr:rowOff>
        </xdr:to>
        <xdr:sp macro="" textlink="">
          <xdr:nvSpPr>
            <xdr:cNvPr id="48678" name="Check Box 550" hidden="1">
              <a:extLst>
                <a:ext uri="{63B3BB69-23CF-44E3-9099-C40C66FF867C}">
                  <a14:compatExt spid="_x0000_s48678"/>
                </a:ext>
                <a:ext uri="{FF2B5EF4-FFF2-40B4-BE49-F238E27FC236}">
                  <a16:creationId xmlns:a16="http://schemas.microsoft.com/office/drawing/2014/main" id="{81074193-447B-C742-B203-07C43D58B4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47</xdr:row>
          <xdr:rowOff>50800</xdr:rowOff>
        </xdr:from>
        <xdr:to>
          <xdr:col>7</xdr:col>
          <xdr:colOff>304800</xdr:colOff>
          <xdr:row>47</xdr:row>
          <xdr:rowOff>241300</xdr:rowOff>
        </xdr:to>
        <xdr:sp macro="" textlink="">
          <xdr:nvSpPr>
            <xdr:cNvPr id="48679" name="Check Box 551" hidden="1">
              <a:extLst>
                <a:ext uri="{63B3BB69-23CF-44E3-9099-C40C66FF867C}">
                  <a14:compatExt spid="_x0000_s48679"/>
                </a:ext>
                <a:ext uri="{FF2B5EF4-FFF2-40B4-BE49-F238E27FC236}">
                  <a16:creationId xmlns:a16="http://schemas.microsoft.com/office/drawing/2014/main" id="{6CDEC1D7-383F-4146-93DA-7ED4900D22A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38100</xdr:rowOff>
        </xdr:from>
        <xdr:to>
          <xdr:col>8</xdr:col>
          <xdr:colOff>304800</xdr:colOff>
          <xdr:row>47</xdr:row>
          <xdr:rowOff>241300</xdr:rowOff>
        </xdr:to>
        <xdr:sp macro="" textlink="">
          <xdr:nvSpPr>
            <xdr:cNvPr id="48680" name="Check Box 552" hidden="1">
              <a:extLst>
                <a:ext uri="{63B3BB69-23CF-44E3-9099-C40C66FF867C}">
                  <a14:compatExt spid="_x0000_s48680"/>
                </a:ext>
                <a:ext uri="{FF2B5EF4-FFF2-40B4-BE49-F238E27FC236}">
                  <a16:creationId xmlns:a16="http://schemas.microsoft.com/office/drawing/2014/main" id="{9DB3ED96-26BF-6F4E-A6BC-D936F1889A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47</xdr:row>
          <xdr:rowOff>38100</xdr:rowOff>
        </xdr:from>
        <xdr:to>
          <xdr:col>9</xdr:col>
          <xdr:colOff>304800</xdr:colOff>
          <xdr:row>47</xdr:row>
          <xdr:rowOff>241300</xdr:rowOff>
        </xdr:to>
        <xdr:sp macro="" textlink="">
          <xdr:nvSpPr>
            <xdr:cNvPr id="48681" name="Check Box 553" hidden="1">
              <a:extLst>
                <a:ext uri="{63B3BB69-23CF-44E3-9099-C40C66FF867C}">
                  <a14:compatExt spid="_x0000_s48681"/>
                </a:ext>
                <a:ext uri="{FF2B5EF4-FFF2-40B4-BE49-F238E27FC236}">
                  <a16:creationId xmlns:a16="http://schemas.microsoft.com/office/drawing/2014/main" id="{C44257E9-113E-C846-A55A-23318E1A01A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47</xdr:row>
          <xdr:rowOff>38100</xdr:rowOff>
        </xdr:from>
        <xdr:to>
          <xdr:col>10</xdr:col>
          <xdr:colOff>304800</xdr:colOff>
          <xdr:row>47</xdr:row>
          <xdr:rowOff>241300</xdr:rowOff>
        </xdr:to>
        <xdr:sp macro="" textlink="">
          <xdr:nvSpPr>
            <xdr:cNvPr id="48682" name="Check Box 554" hidden="1">
              <a:extLst>
                <a:ext uri="{63B3BB69-23CF-44E3-9099-C40C66FF867C}">
                  <a14:compatExt spid="_x0000_s48682"/>
                </a:ext>
                <a:ext uri="{FF2B5EF4-FFF2-40B4-BE49-F238E27FC236}">
                  <a16:creationId xmlns:a16="http://schemas.microsoft.com/office/drawing/2014/main" id="{688ECD17-9E8C-6C4C-8220-99D1F4F479B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48</xdr:row>
          <xdr:rowOff>25400</xdr:rowOff>
        </xdr:from>
        <xdr:to>
          <xdr:col>7</xdr:col>
          <xdr:colOff>304800</xdr:colOff>
          <xdr:row>48</xdr:row>
          <xdr:rowOff>266700</xdr:rowOff>
        </xdr:to>
        <xdr:sp macro="" textlink="">
          <xdr:nvSpPr>
            <xdr:cNvPr id="48683" name="Check Box 555" hidden="1">
              <a:extLst>
                <a:ext uri="{63B3BB69-23CF-44E3-9099-C40C66FF867C}">
                  <a14:compatExt spid="_x0000_s48683"/>
                </a:ext>
                <a:ext uri="{FF2B5EF4-FFF2-40B4-BE49-F238E27FC236}">
                  <a16:creationId xmlns:a16="http://schemas.microsoft.com/office/drawing/2014/main" id="{6498B5C8-6E29-0C4B-8EA4-06886A4166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48</xdr:row>
          <xdr:rowOff>50800</xdr:rowOff>
        </xdr:from>
        <xdr:to>
          <xdr:col>8</xdr:col>
          <xdr:colOff>304800</xdr:colOff>
          <xdr:row>48</xdr:row>
          <xdr:rowOff>241300</xdr:rowOff>
        </xdr:to>
        <xdr:sp macro="" textlink="">
          <xdr:nvSpPr>
            <xdr:cNvPr id="48684" name="Check Box 556" hidden="1">
              <a:extLst>
                <a:ext uri="{63B3BB69-23CF-44E3-9099-C40C66FF867C}">
                  <a14:compatExt spid="_x0000_s48684"/>
                </a:ext>
                <a:ext uri="{FF2B5EF4-FFF2-40B4-BE49-F238E27FC236}">
                  <a16:creationId xmlns:a16="http://schemas.microsoft.com/office/drawing/2014/main" id="{12105A79-9CBB-F649-BCB4-1E7142FCEA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48</xdr:row>
          <xdr:rowOff>50800</xdr:rowOff>
        </xdr:from>
        <xdr:to>
          <xdr:col>9</xdr:col>
          <xdr:colOff>304800</xdr:colOff>
          <xdr:row>48</xdr:row>
          <xdr:rowOff>241300</xdr:rowOff>
        </xdr:to>
        <xdr:sp macro="" textlink="">
          <xdr:nvSpPr>
            <xdr:cNvPr id="48685" name="Check Box 557" hidden="1">
              <a:extLst>
                <a:ext uri="{63B3BB69-23CF-44E3-9099-C40C66FF867C}">
                  <a14:compatExt spid="_x0000_s48685"/>
                </a:ext>
                <a:ext uri="{FF2B5EF4-FFF2-40B4-BE49-F238E27FC236}">
                  <a16:creationId xmlns:a16="http://schemas.microsoft.com/office/drawing/2014/main" id="{26C19359-25B0-0443-B8AB-778F7B3B01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48</xdr:row>
          <xdr:rowOff>50800</xdr:rowOff>
        </xdr:from>
        <xdr:to>
          <xdr:col>10</xdr:col>
          <xdr:colOff>279400</xdr:colOff>
          <xdr:row>48</xdr:row>
          <xdr:rowOff>241300</xdr:rowOff>
        </xdr:to>
        <xdr:sp macro="" textlink="">
          <xdr:nvSpPr>
            <xdr:cNvPr id="48686" name="Check Box 558" hidden="1">
              <a:extLst>
                <a:ext uri="{63B3BB69-23CF-44E3-9099-C40C66FF867C}">
                  <a14:compatExt spid="_x0000_s48686"/>
                </a:ext>
                <a:ext uri="{FF2B5EF4-FFF2-40B4-BE49-F238E27FC236}">
                  <a16:creationId xmlns:a16="http://schemas.microsoft.com/office/drawing/2014/main" id="{B15261C6-5BFB-D54D-99C9-9AF2E5F11D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49</xdr:row>
          <xdr:rowOff>50800</xdr:rowOff>
        </xdr:from>
        <xdr:to>
          <xdr:col>7</xdr:col>
          <xdr:colOff>304800</xdr:colOff>
          <xdr:row>49</xdr:row>
          <xdr:rowOff>241300</xdr:rowOff>
        </xdr:to>
        <xdr:sp macro="" textlink="">
          <xdr:nvSpPr>
            <xdr:cNvPr id="48687" name="Check Box 559" hidden="1">
              <a:extLst>
                <a:ext uri="{63B3BB69-23CF-44E3-9099-C40C66FF867C}">
                  <a14:compatExt spid="_x0000_s48687"/>
                </a:ext>
                <a:ext uri="{FF2B5EF4-FFF2-40B4-BE49-F238E27FC236}">
                  <a16:creationId xmlns:a16="http://schemas.microsoft.com/office/drawing/2014/main" id="{5635F8D9-39BC-4445-9635-513838871A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50800</xdr:rowOff>
        </xdr:from>
        <xdr:to>
          <xdr:col>8</xdr:col>
          <xdr:colOff>304800</xdr:colOff>
          <xdr:row>49</xdr:row>
          <xdr:rowOff>241300</xdr:rowOff>
        </xdr:to>
        <xdr:sp macro="" textlink="">
          <xdr:nvSpPr>
            <xdr:cNvPr id="48688" name="Check Box 560" hidden="1">
              <a:extLst>
                <a:ext uri="{63B3BB69-23CF-44E3-9099-C40C66FF867C}">
                  <a14:compatExt spid="_x0000_s48688"/>
                </a:ext>
                <a:ext uri="{FF2B5EF4-FFF2-40B4-BE49-F238E27FC236}">
                  <a16:creationId xmlns:a16="http://schemas.microsoft.com/office/drawing/2014/main" id="{5FDDFCD8-00F8-1944-8A2E-39EB82D398A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49</xdr:row>
          <xdr:rowOff>50800</xdr:rowOff>
        </xdr:from>
        <xdr:to>
          <xdr:col>9</xdr:col>
          <xdr:colOff>304800</xdr:colOff>
          <xdr:row>49</xdr:row>
          <xdr:rowOff>241300</xdr:rowOff>
        </xdr:to>
        <xdr:sp macro="" textlink="">
          <xdr:nvSpPr>
            <xdr:cNvPr id="48689" name="Check Box 561" hidden="1">
              <a:extLst>
                <a:ext uri="{63B3BB69-23CF-44E3-9099-C40C66FF867C}">
                  <a14:compatExt spid="_x0000_s48689"/>
                </a:ext>
                <a:ext uri="{FF2B5EF4-FFF2-40B4-BE49-F238E27FC236}">
                  <a16:creationId xmlns:a16="http://schemas.microsoft.com/office/drawing/2014/main" id="{9BB49F2E-3370-A248-83B1-E10EF1B4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49</xdr:row>
          <xdr:rowOff>50800</xdr:rowOff>
        </xdr:from>
        <xdr:to>
          <xdr:col>10</xdr:col>
          <xdr:colOff>304800</xdr:colOff>
          <xdr:row>49</xdr:row>
          <xdr:rowOff>241300</xdr:rowOff>
        </xdr:to>
        <xdr:sp macro="" textlink="">
          <xdr:nvSpPr>
            <xdr:cNvPr id="48690" name="Check Box 562" hidden="1">
              <a:extLst>
                <a:ext uri="{63B3BB69-23CF-44E3-9099-C40C66FF867C}">
                  <a14:compatExt spid="_x0000_s48690"/>
                </a:ext>
                <a:ext uri="{FF2B5EF4-FFF2-40B4-BE49-F238E27FC236}">
                  <a16:creationId xmlns:a16="http://schemas.microsoft.com/office/drawing/2014/main" id="{E01298A8-5490-EA46-B264-B30B066B2F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50</xdr:row>
          <xdr:rowOff>50800</xdr:rowOff>
        </xdr:from>
        <xdr:to>
          <xdr:col>7</xdr:col>
          <xdr:colOff>317500</xdr:colOff>
          <xdr:row>50</xdr:row>
          <xdr:rowOff>241300</xdr:rowOff>
        </xdr:to>
        <xdr:sp macro="" textlink="">
          <xdr:nvSpPr>
            <xdr:cNvPr id="48691" name="Check Box 563" hidden="1">
              <a:extLst>
                <a:ext uri="{63B3BB69-23CF-44E3-9099-C40C66FF867C}">
                  <a14:compatExt spid="_x0000_s48691"/>
                </a:ext>
                <a:ext uri="{FF2B5EF4-FFF2-40B4-BE49-F238E27FC236}">
                  <a16:creationId xmlns:a16="http://schemas.microsoft.com/office/drawing/2014/main" id="{9E0701B2-8263-E442-9267-1C8F744D90A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50800</xdr:rowOff>
        </xdr:from>
        <xdr:to>
          <xdr:col>8</xdr:col>
          <xdr:colOff>304800</xdr:colOff>
          <xdr:row>50</xdr:row>
          <xdr:rowOff>241300</xdr:rowOff>
        </xdr:to>
        <xdr:sp macro="" textlink="">
          <xdr:nvSpPr>
            <xdr:cNvPr id="48692" name="Check Box 564" hidden="1">
              <a:extLst>
                <a:ext uri="{63B3BB69-23CF-44E3-9099-C40C66FF867C}">
                  <a14:compatExt spid="_x0000_s48692"/>
                </a:ext>
                <a:ext uri="{FF2B5EF4-FFF2-40B4-BE49-F238E27FC236}">
                  <a16:creationId xmlns:a16="http://schemas.microsoft.com/office/drawing/2014/main" id="{FAB89975-2622-E44C-9B56-C3B764D3CDF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50</xdr:row>
          <xdr:rowOff>50800</xdr:rowOff>
        </xdr:from>
        <xdr:to>
          <xdr:col>9</xdr:col>
          <xdr:colOff>304800</xdr:colOff>
          <xdr:row>50</xdr:row>
          <xdr:rowOff>241300</xdr:rowOff>
        </xdr:to>
        <xdr:sp macro="" textlink="">
          <xdr:nvSpPr>
            <xdr:cNvPr id="48693" name="Check Box 565" hidden="1">
              <a:extLst>
                <a:ext uri="{63B3BB69-23CF-44E3-9099-C40C66FF867C}">
                  <a14:compatExt spid="_x0000_s48693"/>
                </a:ext>
                <a:ext uri="{FF2B5EF4-FFF2-40B4-BE49-F238E27FC236}">
                  <a16:creationId xmlns:a16="http://schemas.microsoft.com/office/drawing/2014/main" id="{9562B822-4109-214E-9741-B72E6015F9B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50</xdr:row>
          <xdr:rowOff>50800</xdr:rowOff>
        </xdr:from>
        <xdr:to>
          <xdr:col>10</xdr:col>
          <xdr:colOff>304800</xdr:colOff>
          <xdr:row>50</xdr:row>
          <xdr:rowOff>241300</xdr:rowOff>
        </xdr:to>
        <xdr:sp macro="" textlink="">
          <xdr:nvSpPr>
            <xdr:cNvPr id="48694" name="Check Box 566" hidden="1">
              <a:extLst>
                <a:ext uri="{63B3BB69-23CF-44E3-9099-C40C66FF867C}">
                  <a14:compatExt spid="_x0000_s48694"/>
                </a:ext>
                <a:ext uri="{FF2B5EF4-FFF2-40B4-BE49-F238E27FC236}">
                  <a16:creationId xmlns:a16="http://schemas.microsoft.com/office/drawing/2014/main" id="{F5640C6E-634A-2248-92E0-2E1FFF9794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53</xdr:row>
          <xdr:rowOff>38100</xdr:rowOff>
        </xdr:from>
        <xdr:to>
          <xdr:col>7</xdr:col>
          <xdr:colOff>304800</xdr:colOff>
          <xdr:row>53</xdr:row>
          <xdr:rowOff>241300</xdr:rowOff>
        </xdr:to>
        <xdr:sp macro="" textlink="">
          <xdr:nvSpPr>
            <xdr:cNvPr id="48695" name="Check Box 567" hidden="1">
              <a:extLst>
                <a:ext uri="{63B3BB69-23CF-44E3-9099-C40C66FF867C}">
                  <a14:compatExt spid="_x0000_s48695"/>
                </a:ext>
                <a:ext uri="{FF2B5EF4-FFF2-40B4-BE49-F238E27FC236}">
                  <a16:creationId xmlns:a16="http://schemas.microsoft.com/office/drawing/2014/main" id="{449A70CF-CEB1-CD43-A057-E6C8223BB12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53</xdr:row>
          <xdr:rowOff>38100</xdr:rowOff>
        </xdr:from>
        <xdr:to>
          <xdr:col>8</xdr:col>
          <xdr:colOff>279400</xdr:colOff>
          <xdr:row>53</xdr:row>
          <xdr:rowOff>241300</xdr:rowOff>
        </xdr:to>
        <xdr:sp macro="" textlink="">
          <xdr:nvSpPr>
            <xdr:cNvPr id="48696" name="Check Box 568" hidden="1">
              <a:extLst>
                <a:ext uri="{63B3BB69-23CF-44E3-9099-C40C66FF867C}">
                  <a14:compatExt spid="_x0000_s48696"/>
                </a:ext>
                <a:ext uri="{FF2B5EF4-FFF2-40B4-BE49-F238E27FC236}">
                  <a16:creationId xmlns:a16="http://schemas.microsoft.com/office/drawing/2014/main" id="{D991F992-CDF9-E24D-872F-A0CDECAA9FB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53</xdr:row>
          <xdr:rowOff>38100</xdr:rowOff>
        </xdr:from>
        <xdr:to>
          <xdr:col>9</xdr:col>
          <xdr:colOff>279400</xdr:colOff>
          <xdr:row>53</xdr:row>
          <xdr:rowOff>241300</xdr:rowOff>
        </xdr:to>
        <xdr:sp macro="" textlink="">
          <xdr:nvSpPr>
            <xdr:cNvPr id="48697" name="Check Box 569" hidden="1">
              <a:extLst>
                <a:ext uri="{63B3BB69-23CF-44E3-9099-C40C66FF867C}">
                  <a14:compatExt spid="_x0000_s48697"/>
                </a:ext>
                <a:ext uri="{FF2B5EF4-FFF2-40B4-BE49-F238E27FC236}">
                  <a16:creationId xmlns:a16="http://schemas.microsoft.com/office/drawing/2014/main" id="{F57F556B-228B-564B-A01C-A0EEE0A5B2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53</xdr:row>
          <xdr:rowOff>38100</xdr:rowOff>
        </xdr:from>
        <xdr:to>
          <xdr:col>10</xdr:col>
          <xdr:colOff>304800</xdr:colOff>
          <xdr:row>53</xdr:row>
          <xdr:rowOff>241300</xdr:rowOff>
        </xdr:to>
        <xdr:sp macro="" textlink="">
          <xdr:nvSpPr>
            <xdr:cNvPr id="48698" name="Check Box 570" hidden="1">
              <a:extLst>
                <a:ext uri="{63B3BB69-23CF-44E3-9099-C40C66FF867C}">
                  <a14:compatExt spid="_x0000_s48698"/>
                </a:ext>
                <a:ext uri="{FF2B5EF4-FFF2-40B4-BE49-F238E27FC236}">
                  <a16:creationId xmlns:a16="http://schemas.microsoft.com/office/drawing/2014/main" id="{A5C549A1-DD2D-244C-851E-FBB148F3F7A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51</xdr:row>
          <xdr:rowOff>25400</xdr:rowOff>
        </xdr:from>
        <xdr:to>
          <xdr:col>7</xdr:col>
          <xdr:colOff>279400</xdr:colOff>
          <xdr:row>51</xdr:row>
          <xdr:rowOff>266700</xdr:rowOff>
        </xdr:to>
        <xdr:sp macro="" textlink="">
          <xdr:nvSpPr>
            <xdr:cNvPr id="48699" name="Check Box 571" hidden="1">
              <a:extLst>
                <a:ext uri="{63B3BB69-23CF-44E3-9099-C40C66FF867C}">
                  <a14:compatExt spid="_x0000_s48699"/>
                </a:ext>
                <a:ext uri="{FF2B5EF4-FFF2-40B4-BE49-F238E27FC236}">
                  <a16:creationId xmlns:a16="http://schemas.microsoft.com/office/drawing/2014/main" id="{E2CCD093-58F7-814C-B088-BAD5C060A9C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25400</xdr:rowOff>
        </xdr:from>
        <xdr:to>
          <xdr:col>8</xdr:col>
          <xdr:colOff>304800</xdr:colOff>
          <xdr:row>51</xdr:row>
          <xdr:rowOff>254000</xdr:rowOff>
        </xdr:to>
        <xdr:sp macro="" textlink="">
          <xdr:nvSpPr>
            <xdr:cNvPr id="48700" name="Check Box 572" hidden="1">
              <a:extLst>
                <a:ext uri="{63B3BB69-23CF-44E3-9099-C40C66FF867C}">
                  <a14:compatExt spid="_x0000_s48700"/>
                </a:ext>
                <a:ext uri="{FF2B5EF4-FFF2-40B4-BE49-F238E27FC236}">
                  <a16:creationId xmlns:a16="http://schemas.microsoft.com/office/drawing/2014/main" id="{520D88EC-06D0-9948-B932-7A4936367C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51</xdr:row>
          <xdr:rowOff>38100</xdr:rowOff>
        </xdr:from>
        <xdr:to>
          <xdr:col>9</xdr:col>
          <xdr:colOff>279400</xdr:colOff>
          <xdr:row>51</xdr:row>
          <xdr:rowOff>254000</xdr:rowOff>
        </xdr:to>
        <xdr:sp macro="" textlink="">
          <xdr:nvSpPr>
            <xdr:cNvPr id="48701" name="Check Box 573" hidden="1">
              <a:extLst>
                <a:ext uri="{63B3BB69-23CF-44E3-9099-C40C66FF867C}">
                  <a14:compatExt spid="_x0000_s48701"/>
                </a:ext>
                <a:ext uri="{FF2B5EF4-FFF2-40B4-BE49-F238E27FC236}">
                  <a16:creationId xmlns:a16="http://schemas.microsoft.com/office/drawing/2014/main" id="{19A8BBE4-74FA-584F-A852-281F892110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51</xdr:row>
          <xdr:rowOff>25400</xdr:rowOff>
        </xdr:from>
        <xdr:to>
          <xdr:col>10</xdr:col>
          <xdr:colOff>279400</xdr:colOff>
          <xdr:row>51</xdr:row>
          <xdr:rowOff>266700</xdr:rowOff>
        </xdr:to>
        <xdr:sp macro="" textlink="">
          <xdr:nvSpPr>
            <xdr:cNvPr id="48702" name="Check Box 574" hidden="1">
              <a:extLst>
                <a:ext uri="{63B3BB69-23CF-44E3-9099-C40C66FF867C}">
                  <a14:compatExt spid="_x0000_s48702"/>
                </a:ext>
                <a:ext uri="{FF2B5EF4-FFF2-40B4-BE49-F238E27FC236}">
                  <a16:creationId xmlns:a16="http://schemas.microsoft.com/office/drawing/2014/main" id="{30903278-A448-2449-9217-442EE54404A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54</xdr:row>
          <xdr:rowOff>38100</xdr:rowOff>
        </xdr:from>
        <xdr:to>
          <xdr:col>7</xdr:col>
          <xdr:colOff>304800</xdr:colOff>
          <xdr:row>54</xdr:row>
          <xdr:rowOff>241300</xdr:rowOff>
        </xdr:to>
        <xdr:sp macro="" textlink="">
          <xdr:nvSpPr>
            <xdr:cNvPr id="48703" name="Check Box 575" hidden="1">
              <a:extLst>
                <a:ext uri="{63B3BB69-23CF-44E3-9099-C40C66FF867C}">
                  <a14:compatExt spid="_x0000_s48703"/>
                </a:ext>
                <a:ext uri="{FF2B5EF4-FFF2-40B4-BE49-F238E27FC236}">
                  <a16:creationId xmlns:a16="http://schemas.microsoft.com/office/drawing/2014/main" id="{DA92B140-BBAB-CA4F-9D10-113D8356528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54</xdr:row>
          <xdr:rowOff>38100</xdr:rowOff>
        </xdr:from>
        <xdr:to>
          <xdr:col>8</xdr:col>
          <xdr:colOff>279400</xdr:colOff>
          <xdr:row>54</xdr:row>
          <xdr:rowOff>241300</xdr:rowOff>
        </xdr:to>
        <xdr:sp macro="" textlink="">
          <xdr:nvSpPr>
            <xdr:cNvPr id="48704" name="Check Box 576" hidden="1">
              <a:extLst>
                <a:ext uri="{63B3BB69-23CF-44E3-9099-C40C66FF867C}">
                  <a14:compatExt spid="_x0000_s48704"/>
                </a:ext>
                <a:ext uri="{FF2B5EF4-FFF2-40B4-BE49-F238E27FC236}">
                  <a16:creationId xmlns:a16="http://schemas.microsoft.com/office/drawing/2014/main" id="{B96D6FEF-7ADD-BA40-8615-ACDAE0261ED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54</xdr:row>
          <xdr:rowOff>38100</xdr:rowOff>
        </xdr:from>
        <xdr:to>
          <xdr:col>9</xdr:col>
          <xdr:colOff>304800</xdr:colOff>
          <xdr:row>54</xdr:row>
          <xdr:rowOff>241300</xdr:rowOff>
        </xdr:to>
        <xdr:sp macro="" textlink="">
          <xdr:nvSpPr>
            <xdr:cNvPr id="48705" name="Check Box 577" hidden="1">
              <a:extLst>
                <a:ext uri="{63B3BB69-23CF-44E3-9099-C40C66FF867C}">
                  <a14:compatExt spid="_x0000_s48705"/>
                </a:ext>
                <a:ext uri="{FF2B5EF4-FFF2-40B4-BE49-F238E27FC236}">
                  <a16:creationId xmlns:a16="http://schemas.microsoft.com/office/drawing/2014/main" id="{1A94931D-147E-7142-B87D-E8CE45B8144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54</xdr:row>
          <xdr:rowOff>38100</xdr:rowOff>
        </xdr:from>
        <xdr:to>
          <xdr:col>10</xdr:col>
          <xdr:colOff>279400</xdr:colOff>
          <xdr:row>54</xdr:row>
          <xdr:rowOff>241300</xdr:rowOff>
        </xdr:to>
        <xdr:sp macro="" textlink="">
          <xdr:nvSpPr>
            <xdr:cNvPr id="48706" name="Check Box 578" hidden="1">
              <a:extLst>
                <a:ext uri="{63B3BB69-23CF-44E3-9099-C40C66FF867C}">
                  <a14:compatExt spid="_x0000_s48706"/>
                </a:ext>
                <a:ext uri="{FF2B5EF4-FFF2-40B4-BE49-F238E27FC236}">
                  <a16:creationId xmlns:a16="http://schemas.microsoft.com/office/drawing/2014/main" id="{BFB0083E-07E0-AA4E-9AAB-FD816B5E497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46</xdr:row>
          <xdr:rowOff>38100</xdr:rowOff>
        </xdr:from>
        <xdr:to>
          <xdr:col>7</xdr:col>
          <xdr:colOff>304800</xdr:colOff>
          <xdr:row>46</xdr:row>
          <xdr:rowOff>254000</xdr:rowOff>
        </xdr:to>
        <xdr:sp macro="" textlink="">
          <xdr:nvSpPr>
            <xdr:cNvPr id="48707" name="Check Box 579" hidden="1">
              <a:extLst>
                <a:ext uri="{63B3BB69-23CF-44E3-9099-C40C66FF867C}">
                  <a14:compatExt spid="_x0000_s48707"/>
                </a:ext>
                <a:ext uri="{FF2B5EF4-FFF2-40B4-BE49-F238E27FC236}">
                  <a16:creationId xmlns:a16="http://schemas.microsoft.com/office/drawing/2014/main" id="{55F764E0-EC44-BD49-B1E6-A05F2388F5B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46</xdr:row>
          <xdr:rowOff>50800</xdr:rowOff>
        </xdr:from>
        <xdr:to>
          <xdr:col>8</xdr:col>
          <xdr:colOff>304800</xdr:colOff>
          <xdr:row>46</xdr:row>
          <xdr:rowOff>241300</xdr:rowOff>
        </xdr:to>
        <xdr:sp macro="" textlink="">
          <xdr:nvSpPr>
            <xdr:cNvPr id="48708" name="Check Box 580" hidden="1">
              <a:extLst>
                <a:ext uri="{63B3BB69-23CF-44E3-9099-C40C66FF867C}">
                  <a14:compatExt spid="_x0000_s48708"/>
                </a:ext>
                <a:ext uri="{FF2B5EF4-FFF2-40B4-BE49-F238E27FC236}">
                  <a16:creationId xmlns:a16="http://schemas.microsoft.com/office/drawing/2014/main" id="{A8CE775C-530B-7D47-965C-C04F7F4AA00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46</xdr:row>
          <xdr:rowOff>50800</xdr:rowOff>
        </xdr:from>
        <xdr:to>
          <xdr:col>9</xdr:col>
          <xdr:colOff>304800</xdr:colOff>
          <xdr:row>46</xdr:row>
          <xdr:rowOff>241300</xdr:rowOff>
        </xdr:to>
        <xdr:sp macro="" textlink="">
          <xdr:nvSpPr>
            <xdr:cNvPr id="48709" name="Check Box 581" hidden="1">
              <a:extLst>
                <a:ext uri="{63B3BB69-23CF-44E3-9099-C40C66FF867C}">
                  <a14:compatExt spid="_x0000_s48709"/>
                </a:ext>
                <a:ext uri="{FF2B5EF4-FFF2-40B4-BE49-F238E27FC236}">
                  <a16:creationId xmlns:a16="http://schemas.microsoft.com/office/drawing/2014/main" id="{147ACDE6-4D67-A744-8BE5-767CB00FBD0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25400</xdr:rowOff>
        </xdr:from>
        <xdr:to>
          <xdr:col>10</xdr:col>
          <xdr:colOff>304800</xdr:colOff>
          <xdr:row>46</xdr:row>
          <xdr:rowOff>266700</xdr:rowOff>
        </xdr:to>
        <xdr:sp macro="" textlink="">
          <xdr:nvSpPr>
            <xdr:cNvPr id="48710" name="Check Box 582" hidden="1">
              <a:extLst>
                <a:ext uri="{63B3BB69-23CF-44E3-9099-C40C66FF867C}">
                  <a14:compatExt spid="_x0000_s48710"/>
                </a:ext>
                <a:ext uri="{FF2B5EF4-FFF2-40B4-BE49-F238E27FC236}">
                  <a16:creationId xmlns:a16="http://schemas.microsoft.com/office/drawing/2014/main" id="{4BE6F57E-2D94-604F-BC03-5C6330A3FCD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xdr:row>
          <xdr:rowOff>50800</xdr:rowOff>
        </xdr:from>
        <xdr:to>
          <xdr:col>7</xdr:col>
          <xdr:colOff>317500</xdr:colOff>
          <xdr:row>33</xdr:row>
          <xdr:rowOff>241300</xdr:rowOff>
        </xdr:to>
        <xdr:sp macro="" textlink="">
          <xdr:nvSpPr>
            <xdr:cNvPr id="48711" name="Check Box 583" hidden="1">
              <a:extLst>
                <a:ext uri="{63B3BB69-23CF-44E3-9099-C40C66FF867C}">
                  <a14:compatExt spid="_x0000_s48711"/>
                </a:ext>
                <a:ext uri="{FF2B5EF4-FFF2-40B4-BE49-F238E27FC236}">
                  <a16:creationId xmlns:a16="http://schemas.microsoft.com/office/drawing/2014/main" id="{35D921D6-FDF9-3C42-BF3F-80525C7D5CD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33</xdr:row>
          <xdr:rowOff>50800</xdr:rowOff>
        </xdr:from>
        <xdr:to>
          <xdr:col>8</xdr:col>
          <xdr:colOff>304800</xdr:colOff>
          <xdr:row>33</xdr:row>
          <xdr:rowOff>241300</xdr:rowOff>
        </xdr:to>
        <xdr:sp macro="" textlink="">
          <xdr:nvSpPr>
            <xdr:cNvPr id="48712" name="Check Box 584" hidden="1">
              <a:extLst>
                <a:ext uri="{63B3BB69-23CF-44E3-9099-C40C66FF867C}">
                  <a14:compatExt spid="_x0000_s48712"/>
                </a:ext>
                <a:ext uri="{FF2B5EF4-FFF2-40B4-BE49-F238E27FC236}">
                  <a16:creationId xmlns:a16="http://schemas.microsoft.com/office/drawing/2014/main" id="{11C41E83-4ACA-8241-8EF4-23612741EBE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33</xdr:row>
          <xdr:rowOff>50800</xdr:rowOff>
        </xdr:from>
        <xdr:to>
          <xdr:col>9</xdr:col>
          <xdr:colOff>304800</xdr:colOff>
          <xdr:row>33</xdr:row>
          <xdr:rowOff>241300</xdr:rowOff>
        </xdr:to>
        <xdr:sp macro="" textlink="">
          <xdr:nvSpPr>
            <xdr:cNvPr id="48713" name="Check Box 585" hidden="1">
              <a:extLst>
                <a:ext uri="{63B3BB69-23CF-44E3-9099-C40C66FF867C}">
                  <a14:compatExt spid="_x0000_s48713"/>
                </a:ext>
                <a:ext uri="{FF2B5EF4-FFF2-40B4-BE49-F238E27FC236}">
                  <a16:creationId xmlns:a16="http://schemas.microsoft.com/office/drawing/2014/main" id="{12AEDCD8-16D8-DF49-9B9E-62C52813A48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33</xdr:row>
          <xdr:rowOff>50800</xdr:rowOff>
        </xdr:from>
        <xdr:to>
          <xdr:col>10</xdr:col>
          <xdr:colOff>304800</xdr:colOff>
          <xdr:row>33</xdr:row>
          <xdr:rowOff>241300</xdr:rowOff>
        </xdr:to>
        <xdr:sp macro="" textlink="">
          <xdr:nvSpPr>
            <xdr:cNvPr id="48714" name="Check Box 586" hidden="1">
              <a:extLst>
                <a:ext uri="{63B3BB69-23CF-44E3-9099-C40C66FF867C}">
                  <a14:compatExt spid="_x0000_s48714"/>
                </a:ext>
                <a:ext uri="{FF2B5EF4-FFF2-40B4-BE49-F238E27FC236}">
                  <a16:creationId xmlns:a16="http://schemas.microsoft.com/office/drawing/2014/main" id="{F3EE75E0-ECA8-C14C-8A49-D105AF08E9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31</xdr:row>
          <xdr:rowOff>50800</xdr:rowOff>
        </xdr:from>
        <xdr:to>
          <xdr:col>7</xdr:col>
          <xdr:colOff>279400</xdr:colOff>
          <xdr:row>31</xdr:row>
          <xdr:rowOff>241300</xdr:rowOff>
        </xdr:to>
        <xdr:sp macro="" textlink="">
          <xdr:nvSpPr>
            <xdr:cNvPr id="48715" name="Check Box 587" hidden="1">
              <a:extLst>
                <a:ext uri="{63B3BB69-23CF-44E3-9099-C40C66FF867C}">
                  <a14:compatExt spid="_x0000_s48715"/>
                </a:ext>
                <a:ext uri="{FF2B5EF4-FFF2-40B4-BE49-F238E27FC236}">
                  <a16:creationId xmlns:a16="http://schemas.microsoft.com/office/drawing/2014/main" id="{7A4AF716-A323-C144-BF44-C5DACBCBF74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31</xdr:row>
          <xdr:rowOff>38100</xdr:rowOff>
        </xdr:from>
        <xdr:to>
          <xdr:col>8</xdr:col>
          <xdr:colOff>304800</xdr:colOff>
          <xdr:row>31</xdr:row>
          <xdr:rowOff>241300</xdr:rowOff>
        </xdr:to>
        <xdr:sp macro="" textlink="">
          <xdr:nvSpPr>
            <xdr:cNvPr id="48716" name="Check Box 588" hidden="1">
              <a:extLst>
                <a:ext uri="{63B3BB69-23CF-44E3-9099-C40C66FF867C}">
                  <a14:compatExt spid="_x0000_s48716"/>
                </a:ext>
                <a:ext uri="{FF2B5EF4-FFF2-40B4-BE49-F238E27FC236}">
                  <a16:creationId xmlns:a16="http://schemas.microsoft.com/office/drawing/2014/main" id="{E51BFBDF-DDBB-0C4C-BEED-4ECA6E7C3D1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31</xdr:row>
          <xdr:rowOff>38100</xdr:rowOff>
        </xdr:from>
        <xdr:to>
          <xdr:col>9</xdr:col>
          <xdr:colOff>304800</xdr:colOff>
          <xdr:row>31</xdr:row>
          <xdr:rowOff>254000</xdr:rowOff>
        </xdr:to>
        <xdr:sp macro="" textlink="">
          <xdr:nvSpPr>
            <xdr:cNvPr id="48717" name="Check Box 589" hidden="1">
              <a:extLst>
                <a:ext uri="{63B3BB69-23CF-44E3-9099-C40C66FF867C}">
                  <a14:compatExt spid="_x0000_s48717"/>
                </a:ext>
                <a:ext uri="{FF2B5EF4-FFF2-40B4-BE49-F238E27FC236}">
                  <a16:creationId xmlns:a16="http://schemas.microsoft.com/office/drawing/2014/main" id="{8F7C388F-B98F-D540-A582-A25BBE9DD87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31</xdr:row>
          <xdr:rowOff>50800</xdr:rowOff>
        </xdr:from>
        <xdr:to>
          <xdr:col>10</xdr:col>
          <xdr:colOff>279400</xdr:colOff>
          <xdr:row>31</xdr:row>
          <xdr:rowOff>241300</xdr:rowOff>
        </xdr:to>
        <xdr:sp macro="" textlink="">
          <xdr:nvSpPr>
            <xdr:cNvPr id="48718" name="Check Box 590" hidden="1">
              <a:extLst>
                <a:ext uri="{63B3BB69-23CF-44E3-9099-C40C66FF867C}">
                  <a14:compatExt spid="_x0000_s48718"/>
                </a:ext>
                <a:ext uri="{FF2B5EF4-FFF2-40B4-BE49-F238E27FC236}">
                  <a16:creationId xmlns:a16="http://schemas.microsoft.com/office/drawing/2014/main" id="{07552622-E164-064A-856D-EFEE8AE286B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37</xdr:row>
          <xdr:rowOff>50800</xdr:rowOff>
        </xdr:from>
        <xdr:to>
          <xdr:col>7</xdr:col>
          <xdr:colOff>304800</xdr:colOff>
          <xdr:row>37</xdr:row>
          <xdr:rowOff>241300</xdr:rowOff>
        </xdr:to>
        <xdr:sp macro="" textlink="">
          <xdr:nvSpPr>
            <xdr:cNvPr id="48719" name="Check Box 591" hidden="1">
              <a:extLst>
                <a:ext uri="{63B3BB69-23CF-44E3-9099-C40C66FF867C}">
                  <a14:compatExt spid="_x0000_s48719"/>
                </a:ext>
                <a:ext uri="{FF2B5EF4-FFF2-40B4-BE49-F238E27FC236}">
                  <a16:creationId xmlns:a16="http://schemas.microsoft.com/office/drawing/2014/main" id="{6F3F0FC1-4AA0-5E43-ABC6-BBBBBF0415D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37</xdr:row>
          <xdr:rowOff>50800</xdr:rowOff>
        </xdr:from>
        <xdr:to>
          <xdr:col>8</xdr:col>
          <xdr:colOff>304800</xdr:colOff>
          <xdr:row>37</xdr:row>
          <xdr:rowOff>241300</xdr:rowOff>
        </xdr:to>
        <xdr:sp macro="" textlink="">
          <xdr:nvSpPr>
            <xdr:cNvPr id="48720" name="Check Box 592" hidden="1">
              <a:extLst>
                <a:ext uri="{63B3BB69-23CF-44E3-9099-C40C66FF867C}">
                  <a14:compatExt spid="_x0000_s48720"/>
                </a:ext>
                <a:ext uri="{FF2B5EF4-FFF2-40B4-BE49-F238E27FC236}">
                  <a16:creationId xmlns:a16="http://schemas.microsoft.com/office/drawing/2014/main" id="{6B70F9C7-99BD-7D40-927F-AFB86289AFF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52</xdr:row>
          <xdr:rowOff>38100</xdr:rowOff>
        </xdr:from>
        <xdr:to>
          <xdr:col>7</xdr:col>
          <xdr:colOff>304800</xdr:colOff>
          <xdr:row>52</xdr:row>
          <xdr:rowOff>241300</xdr:rowOff>
        </xdr:to>
        <xdr:sp macro="" textlink="">
          <xdr:nvSpPr>
            <xdr:cNvPr id="48721" name="Check Box 593" hidden="1">
              <a:extLst>
                <a:ext uri="{63B3BB69-23CF-44E3-9099-C40C66FF867C}">
                  <a14:compatExt spid="_x0000_s48721"/>
                </a:ext>
                <a:ext uri="{FF2B5EF4-FFF2-40B4-BE49-F238E27FC236}">
                  <a16:creationId xmlns:a16="http://schemas.microsoft.com/office/drawing/2014/main" id="{7A275E87-1D52-AA4A-B312-71C1379C43B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52</xdr:row>
          <xdr:rowOff>38100</xdr:rowOff>
        </xdr:from>
        <xdr:to>
          <xdr:col>8</xdr:col>
          <xdr:colOff>279400</xdr:colOff>
          <xdr:row>52</xdr:row>
          <xdr:rowOff>241300</xdr:rowOff>
        </xdr:to>
        <xdr:sp macro="" textlink="">
          <xdr:nvSpPr>
            <xdr:cNvPr id="48722" name="Check Box 594" hidden="1">
              <a:extLst>
                <a:ext uri="{63B3BB69-23CF-44E3-9099-C40C66FF867C}">
                  <a14:compatExt spid="_x0000_s48722"/>
                </a:ext>
                <a:ext uri="{FF2B5EF4-FFF2-40B4-BE49-F238E27FC236}">
                  <a16:creationId xmlns:a16="http://schemas.microsoft.com/office/drawing/2014/main" id="{A8570DD2-DFEB-AC42-83D8-1326579CE17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52</xdr:row>
          <xdr:rowOff>38100</xdr:rowOff>
        </xdr:from>
        <xdr:to>
          <xdr:col>9</xdr:col>
          <xdr:colOff>279400</xdr:colOff>
          <xdr:row>52</xdr:row>
          <xdr:rowOff>241300</xdr:rowOff>
        </xdr:to>
        <xdr:sp macro="" textlink="">
          <xdr:nvSpPr>
            <xdr:cNvPr id="48723" name="Check Box 595" hidden="1">
              <a:extLst>
                <a:ext uri="{63B3BB69-23CF-44E3-9099-C40C66FF867C}">
                  <a14:compatExt spid="_x0000_s48723"/>
                </a:ext>
                <a:ext uri="{FF2B5EF4-FFF2-40B4-BE49-F238E27FC236}">
                  <a16:creationId xmlns:a16="http://schemas.microsoft.com/office/drawing/2014/main" id="{6D87A193-7FEF-3E4E-9A6C-7E7E51C1ED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52</xdr:row>
          <xdr:rowOff>38100</xdr:rowOff>
        </xdr:from>
        <xdr:to>
          <xdr:col>10</xdr:col>
          <xdr:colOff>279400</xdr:colOff>
          <xdr:row>52</xdr:row>
          <xdr:rowOff>241300</xdr:rowOff>
        </xdr:to>
        <xdr:sp macro="" textlink="">
          <xdr:nvSpPr>
            <xdr:cNvPr id="48724" name="Check Box 596" hidden="1">
              <a:extLst>
                <a:ext uri="{63B3BB69-23CF-44E3-9099-C40C66FF867C}">
                  <a14:compatExt spid="_x0000_s48724"/>
                </a:ext>
                <a:ext uri="{FF2B5EF4-FFF2-40B4-BE49-F238E27FC236}">
                  <a16:creationId xmlns:a16="http://schemas.microsoft.com/office/drawing/2014/main" id="{D2EB4B22-48B2-EB4B-B7DB-AC25AAFDF6C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35</xdr:row>
          <xdr:rowOff>38100</xdr:rowOff>
        </xdr:from>
        <xdr:to>
          <xdr:col>7</xdr:col>
          <xdr:colOff>317500</xdr:colOff>
          <xdr:row>35</xdr:row>
          <xdr:rowOff>241300</xdr:rowOff>
        </xdr:to>
        <xdr:sp macro="" textlink="">
          <xdr:nvSpPr>
            <xdr:cNvPr id="48725" name="Check Box 597" hidden="1">
              <a:extLst>
                <a:ext uri="{63B3BB69-23CF-44E3-9099-C40C66FF867C}">
                  <a14:compatExt spid="_x0000_s48725"/>
                </a:ext>
                <a:ext uri="{FF2B5EF4-FFF2-40B4-BE49-F238E27FC236}">
                  <a16:creationId xmlns:a16="http://schemas.microsoft.com/office/drawing/2014/main" id="{25F43E1E-5DA0-764B-B05E-BD40BC66DE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35</xdr:row>
          <xdr:rowOff>38100</xdr:rowOff>
        </xdr:from>
        <xdr:to>
          <xdr:col>8</xdr:col>
          <xdr:colOff>304800</xdr:colOff>
          <xdr:row>35</xdr:row>
          <xdr:rowOff>241300</xdr:rowOff>
        </xdr:to>
        <xdr:sp macro="" textlink="">
          <xdr:nvSpPr>
            <xdr:cNvPr id="48726" name="Check Box 598" hidden="1">
              <a:extLst>
                <a:ext uri="{63B3BB69-23CF-44E3-9099-C40C66FF867C}">
                  <a14:compatExt spid="_x0000_s48726"/>
                </a:ext>
                <a:ext uri="{FF2B5EF4-FFF2-40B4-BE49-F238E27FC236}">
                  <a16:creationId xmlns:a16="http://schemas.microsoft.com/office/drawing/2014/main" id="{3884FCD5-85F1-4B48-9D4B-0AD263D5D45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35</xdr:row>
          <xdr:rowOff>38100</xdr:rowOff>
        </xdr:from>
        <xdr:to>
          <xdr:col>9</xdr:col>
          <xdr:colOff>304800</xdr:colOff>
          <xdr:row>35</xdr:row>
          <xdr:rowOff>241300</xdr:rowOff>
        </xdr:to>
        <xdr:sp macro="" textlink="">
          <xdr:nvSpPr>
            <xdr:cNvPr id="48727" name="Check Box 599" hidden="1">
              <a:extLst>
                <a:ext uri="{63B3BB69-23CF-44E3-9099-C40C66FF867C}">
                  <a14:compatExt spid="_x0000_s48727"/>
                </a:ext>
                <a:ext uri="{FF2B5EF4-FFF2-40B4-BE49-F238E27FC236}">
                  <a16:creationId xmlns:a16="http://schemas.microsoft.com/office/drawing/2014/main" id="{4EE5F952-3030-2F4E-83F6-BD0A8E1448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35</xdr:row>
          <xdr:rowOff>38100</xdr:rowOff>
        </xdr:from>
        <xdr:to>
          <xdr:col>10</xdr:col>
          <xdr:colOff>304800</xdr:colOff>
          <xdr:row>35</xdr:row>
          <xdr:rowOff>241300</xdr:rowOff>
        </xdr:to>
        <xdr:sp macro="" textlink="">
          <xdr:nvSpPr>
            <xdr:cNvPr id="48728" name="Check Box 600" hidden="1">
              <a:extLst>
                <a:ext uri="{63B3BB69-23CF-44E3-9099-C40C66FF867C}">
                  <a14:compatExt spid="_x0000_s48728"/>
                </a:ext>
                <a:ext uri="{FF2B5EF4-FFF2-40B4-BE49-F238E27FC236}">
                  <a16:creationId xmlns:a16="http://schemas.microsoft.com/office/drawing/2014/main" id="{C16AEFF3-3491-A249-91B2-1B41BA8C91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36</xdr:row>
          <xdr:rowOff>50800</xdr:rowOff>
        </xdr:from>
        <xdr:to>
          <xdr:col>10</xdr:col>
          <xdr:colOff>317500</xdr:colOff>
          <xdr:row>36</xdr:row>
          <xdr:rowOff>241300</xdr:rowOff>
        </xdr:to>
        <xdr:sp macro="" textlink="">
          <xdr:nvSpPr>
            <xdr:cNvPr id="48729" name="Check Box 601" hidden="1">
              <a:extLst>
                <a:ext uri="{63B3BB69-23CF-44E3-9099-C40C66FF867C}">
                  <a14:compatExt spid="_x0000_s48729"/>
                </a:ext>
                <a:ext uri="{FF2B5EF4-FFF2-40B4-BE49-F238E27FC236}">
                  <a16:creationId xmlns:a16="http://schemas.microsoft.com/office/drawing/2014/main" id="{F2418F1E-3BCA-7F4C-BF04-82F42CDBBF2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39</xdr:row>
          <xdr:rowOff>38100</xdr:rowOff>
        </xdr:from>
        <xdr:to>
          <xdr:col>9</xdr:col>
          <xdr:colOff>304800</xdr:colOff>
          <xdr:row>39</xdr:row>
          <xdr:rowOff>241300</xdr:rowOff>
        </xdr:to>
        <xdr:sp macro="" textlink="">
          <xdr:nvSpPr>
            <xdr:cNvPr id="48730" name="Check Box 602" hidden="1">
              <a:extLst>
                <a:ext uri="{63B3BB69-23CF-44E3-9099-C40C66FF867C}">
                  <a14:compatExt spid="_x0000_s48730"/>
                </a:ext>
                <a:ext uri="{FF2B5EF4-FFF2-40B4-BE49-F238E27FC236}">
                  <a16:creationId xmlns:a16="http://schemas.microsoft.com/office/drawing/2014/main" id="{FFAE86E1-E58B-BB44-82D0-08FD5580BBF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39</xdr:row>
          <xdr:rowOff>38100</xdr:rowOff>
        </xdr:from>
        <xdr:to>
          <xdr:col>8</xdr:col>
          <xdr:colOff>304800</xdr:colOff>
          <xdr:row>39</xdr:row>
          <xdr:rowOff>241300</xdr:rowOff>
        </xdr:to>
        <xdr:sp macro="" textlink="">
          <xdr:nvSpPr>
            <xdr:cNvPr id="48731" name="Check Box 603" hidden="1">
              <a:extLst>
                <a:ext uri="{63B3BB69-23CF-44E3-9099-C40C66FF867C}">
                  <a14:compatExt spid="_x0000_s48731"/>
                </a:ext>
                <a:ext uri="{FF2B5EF4-FFF2-40B4-BE49-F238E27FC236}">
                  <a16:creationId xmlns:a16="http://schemas.microsoft.com/office/drawing/2014/main" id="{48150464-654B-A548-A5A8-C92F84396DF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40</xdr:row>
          <xdr:rowOff>38100</xdr:rowOff>
        </xdr:from>
        <xdr:to>
          <xdr:col>10</xdr:col>
          <xdr:colOff>279400</xdr:colOff>
          <xdr:row>40</xdr:row>
          <xdr:rowOff>254000</xdr:rowOff>
        </xdr:to>
        <xdr:sp macro="" textlink="">
          <xdr:nvSpPr>
            <xdr:cNvPr id="48732" name="Check Box 604" hidden="1">
              <a:extLst>
                <a:ext uri="{63B3BB69-23CF-44E3-9099-C40C66FF867C}">
                  <a14:compatExt spid="_x0000_s48732"/>
                </a:ext>
                <a:ext uri="{FF2B5EF4-FFF2-40B4-BE49-F238E27FC236}">
                  <a16:creationId xmlns:a16="http://schemas.microsoft.com/office/drawing/2014/main" id="{57038B87-1500-3840-937C-AEA2021613C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40</xdr:row>
          <xdr:rowOff>38100</xdr:rowOff>
        </xdr:from>
        <xdr:to>
          <xdr:col>7</xdr:col>
          <xdr:colOff>279400</xdr:colOff>
          <xdr:row>40</xdr:row>
          <xdr:rowOff>254000</xdr:rowOff>
        </xdr:to>
        <xdr:sp macro="" textlink="">
          <xdr:nvSpPr>
            <xdr:cNvPr id="48733" name="Check Box 605" hidden="1">
              <a:extLst>
                <a:ext uri="{63B3BB69-23CF-44E3-9099-C40C66FF867C}">
                  <a14:compatExt spid="_x0000_s48733"/>
                </a:ext>
                <a:ext uri="{FF2B5EF4-FFF2-40B4-BE49-F238E27FC236}">
                  <a16:creationId xmlns:a16="http://schemas.microsoft.com/office/drawing/2014/main" id="{595CE24D-4D47-A945-993D-0889B6312F7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55</xdr:row>
          <xdr:rowOff>38100</xdr:rowOff>
        </xdr:from>
        <xdr:to>
          <xdr:col>7</xdr:col>
          <xdr:colOff>304800</xdr:colOff>
          <xdr:row>55</xdr:row>
          <xdr:rowOff>241300</xdr:rowOff>
        </xdr:to>
        <xdr:sp macro="" textlink="">
          <xdr:nvSpPr>
            <xdr:cNvPr id="48734" name="Check Box 606" hidden="1">
              <a:extLst>
                <a:ext uri="{63B3BB69-23CF-44E3-9099-C40C66FF867C}">
                  <a14:compatExt spid="_x0000_s48734"/>
                </a:ext>
                <a:ext uri="{FF2B5EF4-FFF2-40B4-BE49-F238E27FC236}">
                  <a16:creationId xmlns:a16="http://schemas.microsoft.com/office/drawing/2014/main" id="{62A3BEC2-2388-7C4E-B133-F9BB8B24862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55</xdr:row>
          <xdr:rowOff>38100</xdr:rowOff>
        </xdr:from>
        <xdr:to>
          <xdr:col>8</xdr:col>
          <xdr:colOff>279400</xdr:colOff>
          <xdr:row>55</xdr:row>
          <xdr:rowOff>241300</xdr:rowOff>
        </xdr:to>
        <xdr:sp macro="" textlink="">
          <xdr:nvSpPr>
            <xdr:cNvPr id="48735" name="Check Box 607" hidden="1">
              <a:extLst>
                <a:ext uri="{63B3BB69-23CF-44E3-9099-C40C66FF867C}">
                  <a14:compatExt spid="_x0000_s48735"/>
                </a:ext>
                <a:ext uri="{FF2B5EF4-FFF2-40B4-BE49-F238E27FC236}">
                  <a16:creationId xmlns:a16="http://schemas.microsoft.com/office/drawing/2014/main" id="{575FEE73-EA68-D14F-B3D3-25F832CC25F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55</xdr:row>
          <xdr:rowOff>38100</xdr:rowOff>
        </xdr:from>
        <xdr:to>
          <xdr:col>9</xdr:col>
          <xdr:colOff>304800</xdr:colOff>
          <xdr:row>55</xdr:row>
          <xdr:rowOff>241300</xdr:rowOff>
        </xdr:to>
        <xdr:sp macro="" textlink="">
          <xdr:nvSpPr>
            <xdr:cNvPr id="48736" name="Check Box 608" hidden="1">
              <a:extLst>
                <a:ext uri="{63B3BB69-23CF-44E3-9099-C40C66FF867C}">
                  <a14:compatExt spid="_x0000_s48736"/>
                </a:ext>
                <a:ext uri="{FF2B5EF4-FFF2-40B4-BE49-F238E27FC236}">
                  <a16:creationId xmlns:a16="http://schemas.microsoft.com/office/drawing/2014/main" id="{19C3319E-DD65-1A4F-84D7-68BF36E702B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55</xdr:row>
          <xdr:rowOff>50800</xdr:rowOff>
        </xdr:from>
        <xdr:to>
          <xdr:col>10</xdr:col>
          <xdr:colOff>304800</xdr:colOff>
          <xdr:row>55</xdr:row>
          <xdr:rowOff>241300</xdr:rowOff>
        </xdr:to>
        <xdr:sp macro="" textlink="">
          <xdr:nvSpPr>
            <xdr:cNvPr id="48737" name="Check Box 609" hidden="1">
              <a:extLst>
                <a:ext uri="{63B3BB69-23CF-44E3-9099-C40C66FF867C}">
                  <a14:compatExt spid="_x0000_s48737"/>
                </a:ext>
                <a:ext uri="{FF2B5EF4-FFF2-40B4-BE49-F238E27FC236}">
                  <a16:creationId xmlns:a16="http://schemas.microsoft.com/office/drawing/2014/main" id="{3D70083D-8844-A240-B3FD-BC9A62D5C9B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56</xdr:row>
          <xdr:rowOff>38100</xdr:rowOff>
        </xdr:from>
        <xdr:to>
          <xdr:col>7</xdr:col>
          <xdr:colOff>304800</xdr:colOff>
          <xdr:row>56</xdr:row>
          <xdr:rowOff>241300</xdr:rowOff>
        </xdr:to>
        <xdr:sp macro="" textlink="">
          <xdr:nvSpPr>
            <xdr:cNvPr id="48738" name="Check Box 610" hidden="1">
              <a:extLst>
                <a:ext uri="{63B3BB69-23CF-44E3-9099-C40C66FF867C}">
                  <a14:compatExt spid="_x0000_s48738"/>
                </a:ext>
                <a:ext uri="{FF2B5EF4-FFF2-40B4-BE49-F238E27FC236}">
                  <a16:creationId xmlns:a16="http://schemas.microsoft.com/office/drawing/2014/main" id="{58DA1AA1-659C-944A-A8F6-F69A26AC42A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56</xdr:row>
          <xdr:rowOff>38100</xdr:rowOff>
        </xdr:from>
        <xdr:to>
          <xdr:col>8</xdr:col>
          <xdr:colOff>304800</xdr:colOff>
          <xdr:row>56</xdr:row>
          <xdr:rowOff>241300</xdr:rowOff>
        </xdr:to>
        <xdr:sp macro="" textlink="">
          <xdr:nvSpPr>
            <xdr:cNvPr id="48739" name="Check Box 611" hidden="1">
              <a:extLst>
                <a:ext uri="{63B3BB69-23CF-44E3-9099-C40C66FF867C}">
                  <a14:compatExt spid="_x0000_s48739"/>
                </a:ext>
                <a:ext uri="{FF2B5EF4-FFF2-40B4-BE49-F238E27FC236}">
                  <a16:creationId xmlns:a16="http://schemas.microsoft.com/office/drawing/2014/main" id="{C3584C12-93DA-8B41-8568-A9807418853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56</xdr:row>
          <xdr:rowOff>38100</xdr:rowOff>
        </xdr:from>
        <xdr:to>
          <xdr:col>9</xdr:col>
          <xdr:colOff>317500</xdr:colOff>
          <xdr:row>56</xdr:row>
          <xdr:rowOff>241300</xdr:rowOff>
        </xdr:to>
        <xdr:sp macro="" textlink="">
          <xdr:nvSpPr>
            <xdr:cNvPr id="48740" name="Check Box 612" hidden="1">
              <a:extLst>
                <a:ext uri="{63B3BB69-23CF-44E3-9099-C40C66FF867C}">
                  <a14:compatExt spid="_x0000_s48740"/>
                </a:ext>
                <a:ext uri="{FF2B5EF4-FFF2-40B4-BE49-F238E27FC236}">
                  <a16:creationId xmlns:a16="http://schemas.microsoft.com/office/drawing/2014/main" id="{95C74CF8-E120-CB4D-A054-0A60FC0C83A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56</xdr:row>
          <xdr:rowOff>38100</xdr:rowOff>
        </xdr:from>
        <xdr:to>
          <xdr:col>10</xdr:col>
          <xdr:colOff>304800</xdr:colOff>
          <xdr:row>56</xdr:row>
          <xdr:rowOff>241300</xdr:rowOff>
        </xdr:to>
        <xdr:sp macro="" textlink="">
          <xdr:nvSpPr>
            <xdr:cNvPr id="48741" name="Check Box 613" hidden="1">
              <a:extLst>
                <a:ext uri="{63B3BB69-23CF-44E3-9099-C40C66FF867C}">
                  <a14:compatExt spid="_x0000_s48741"/>
                </a:ext>
                <a:ext uri="{FF2B5EF4-FFF2-40B4-BE49-F238E27FC236}">
                  <a16:creationId xmlns:a16="http://schemas.microsoft.com/office/drawing/2014/main" id="{460F8A6E-00EF-8B42-9446-05686F774F0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45</xdr:row>
          <xdr:rowOff>25400</xdr:rowOff>
        </xdr:from>
        <xdr:to>
          <xdr:col>9</xdr:col>
          <xdr:colOff>0</xdr:colOff>
          <xdr:row>45</xdr:row>
          <xdr:rowOff>266700</xdr:rowOff>
        </xdr:to>
        <xdr:sp macro="" textlink="">
          <xdr:nvSpPr>
            <xdr:cNvPr id="48742" name="Check Box 614" hidden="1">
              <a:extLst>
                <a:ext uri="{63B3BB69-23CF-44E3-9099-C40C66FF867C}">
                  <a14:compatExt spid="_x0000_s48742"/>
                </a:ext>
                <a:ext uri="{FF2B5EF4-FFF2-40B4-BE49-F238E27FC236}">
                  <a16:creationId xmlns:a16="http://schemas.microsoft.com/office/drawing/2014/main" id="{2B1C7814-3094-DC41-8247-5F7FD9FE01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45</xdr:row>
          <xdr:rowOff>12700</xdr:rowOff>
        </xdr:from>
        <xdr:to>
          <xdr:col>7</xdr:col>
          <xdr:colOff>317500</xdr:colOff>
          <xdr:row>45</xdr:row>
          <xdr:rowOff>266700</xdr:rowOff>
        </xdr:to>
        <xdr:sp macro="" textlink="">
          <xdr:nvSpPr>
            <xdr:cNvPr id="48743" name="Check Box 615" hidden="1">
              <a:extLst>
                <a:ext uri="{63B3BB69-23CF-44E3-9099-C40C66FF867C}">
                  <a14:compatExt spid="_x0000_s48743"/>
                </a:ext>
                <a:ext uri="{FF2B5EF4-FFF2-40B4-BE49-F238E27FC236}">
                  <a16:creationId xmlns:a16="http://schemas.microsoft.com/office/drawing/2014/main" id="{DE3C43C9-3599-CD47-943A-444AF2C398A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45</xdr:row>
          <xdr:rowOff>25400</xdr:rowOff>
        </xdr:from>
        <xdr:to>
          <xdr:col>9</xdr:col>
          <xdr:colOff>317500</xdr:colOff>
          <xdr:row>45</xdr:row>
          <xdr:rowOff>266700</xdr:rowOff>
        </xdr:to>
        <xdr:sp macro="" textlink="">
          <xdr:nvSpPr>
            <xdr:cNvPr id="48744" name="Check Box 616" hidden="1">
              <a:extLst>
                <a:ext uri="{63B3BB69-23CF-44E3-9099-C40C66FF867C}">
                  <a14:compatExt spid="_x0000_s48744"/>
                </a:ext>
                <a:ext uri="{FF2B5EF4-FFF2-40B4-BE49-F238E27FC236}">
                  <a16:creationId xmlns:a16="http://schemas.microsoft.com/office/drawing/2014/main" id="{06CC9212-1038-C24D-BF9E-4FB17725D9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45</xdr:row>
          <xdr:rowOff>12700</xdr:rowOff>
        </xdr:from>
        <xdr:to>
          <xdr:col>10</xdr:col>
          <xdr:colOff>304800</xdr:colOff>
          <xdr:row>45</xdr:row>
          <xdr:rowOff>266700</xdr:rowOff>
        </xdr:to>
        <xdr:sp macro="" textlink="">
          <xdr:nvSpPr>
            <xdr:cNvPr id="48745" name="Check Box 617" hidden="1">
              <a:extLst>
                <a:ext uri="{63B3BB69-23CF-44E3-9099-C40C66FF867C}">
                  <a14:compatExt spid="_x0000_s48745"/>
                </a:ext>
                <a:ext uri="{FF2B5EF4-FFF2-40B4-BE49-F238E27FC236}">
                  <a16:creationId xmlns:a16="http://schemas.microsoft.com/office/drawing/2014/main" id="{D754F395-61FD-C949-AE9B-9EC16829D8B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38</xdr:row>
          <xdr:rowOff>50800</xdr:rowOff>
        </xdr:from>
        <xdr:to>
          <xdr:col>9</xdr:col>
          <xdr:colOff>304800</xdr:colOff>
          <xdr:row>38</xdr:row>
          <xdr:rowOff>241300</xdr:rowOff>
        </xdr:to>
        <xdr:sp macro="" textlink="">
          <xdr:nvSpPr>
            <xdr:cNvPr id="48746" name="Check Box 618" hidden="1">
              <a:extLst>
                <a:ext uri="{63B3BB69-23CF-44E3-9099-C40C66FF867C}">
                  <a14:compatExt spid="_x0000_s48746"/>
                </a:ext>
                <a:ext uri="{FF2B5EF4-FFF2-40B4-BE49-F238E27FC236}">
                  <a16:creationId xmlns:a16="http://schemas.microsoft.com/office/drawing/2014/main" id="{24ABB852-4BE4-6746-9B4D-A87248A40DC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38</xdr:row>
          <xdr:rowOff>50800</xdr:rowOff>
        </xdr:from>
        <xdr:to>
          <xdr:col>10</xdr:col>
          <xdr:colOff>266700</xdr:colOff>
          <xdr:row>38</xdr:row>
          <xdr:rowOff>241300</xdr:rowOff>
        </xdr:to>
        <xdr:sp macro="" textlink="">
          <xdr:nvSpPr>
            <xdr:cNvPr id="48747" name="Check Box 619" hidden="1">
              <a:extLst>
                <a:ext uri="{63B3BB69-23CF-44E3-9099-C40C66FF867C}">
                  <a14:compatExt spid="_x0000_s48747"/>
                </a:ext>
                <a:ext uri="{FF2B5EF4-FFF2-40B4-BE49-F238E27FC236}">
                  <a16:creationId xmlns:a16="http://schemas.microsoft.com/office/drawing/2014/main" id="{0CCC1246-9B14-F745-9AD9-7D99645BC29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38</xdr:row>
          <xdr:rowOff>50800</xdr:rowOff>
        </xdr:from>
        <xdr:to>
          <xdr:col>7</xdr:col>
          <xdr:colOff>304800</xdr:colOff>
          <xdr:row>38</xdr:row>
          <xdr:rowOff>241300</xdr:rowOff>
        </xdr:to>
        <xdr:sp macro="" textlink="">
          <xdr:nvSpPr>
            <xdr:cNvPr id="48748" name="Check Box 620" hidden="1">
              <a:extLst>
                <a:ext uri="{63B3BB69-23CF-44E3-9099-C40C66FF867C}">
                  <a14:compatExt spid="_x0000_s48748"/>
                </a:ext>
                <a:ext uri="{FF2B5EF4-FFF2-40B4-BE49-F238E27FC236}">
                  <a16:creationId xmlns:a16="http://schemas.microsoft.com/office/drawing/2014/main" id="{AD659EED-98A7-1945-AB9B-D3D37BCC29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38</xdr:row>
          <xdr:rowOff>50800</xdr:rowOff>
        </xdr:from>
        <xdr:to>
          <xdr:col>8</xdr:col>
          <xdr:colOff>304800</xdr:colOff>
          <xdr:row>38</xdr:row>
          <xdr:rowOff>241300</xdr:rowOff>
        </xdr:to>
        <xdr:sp macro="" textlink="">
          <xdr:nvSpPr>
            <xdr:cNvPr id="48749" name="Check Box 621" hidden="1">
              <a:extLst>
                <a:ext uri="{63B3BB69-23CF-44E3-9099-C40C66FF867C}">
                  <a14:compatExt spid="_x0000_s48749"/>
                </a:ext>
                <a:ext uri="{FF2B5EF4-FFF2-40B4-BE49-F238E27FC236}">
                  <a16:creationId xmlns:a16="http://schemas.microsoft.com/office/drawing/2014/main" id="{D782F5B5-676C-E24B-9CFA-2FC375D170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12</xdr:col>
      <xdr:colOff>114300</xdr:colOff>
      <xdr:row>25</xdr:row>
      <xdr:rowOff>57151</xdr:rowOff>
    </xdr:from>
    <xdr:to>
      <xdr:col>14</xdr:col>
      <xdr:colOff>361950</xdr:colOff>
      <xdr:row>32</xdr:row>
      <xdr:rowOff>85726</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6210300" y="5019676"/>
          <a:ext cx="2676525" cy="139065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Important Note:</a:t>
          </a:r>
        </a:p>
        <a:p>
          <a:endParaRPr lang="en-US" sz="1100"/>
        </a:p>
        <a:p>
          <a:r>
            <a:rPr lang="en-US" sz="1100"/>
            <a:t>Make</a:t>
          </a:r>
          <a:r>
            <a:rPr lang="en-US" sz="1100" baseline="0"/>
            <a:t> sure to assign loads to the appropriate engine. For example, if your refrigeration unit runs off of your auxiliary engine, make sure to input the numbers in the correct cell.</a:t>
          </a:r>
        </a:p>
      </xdr:txBody>
    </xdr:sp>
    <xdr:clientData/>
  </xdr:twoCellAnchor>
  <xdr:twoCellAnchor>
    <xdr:from>
      <xdr:col>0</xdr:col>
      <xdr:colOff>257175</xdr:colOff>
      <xdr:row>1</xdr:row>
      <xdr:rowOff>0</xdr:rowOff>
    </xdr:from>
    <xdr:to>
      <xdr:col>13</xdr:col>
      <xdr:colOff>1123950</xdr:colOff>
      <xdr:row>11</xdr:row>
      <xdr:rowOff>88898</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257175" y="190500"/>
          <a:ext cx="8086725" cy="2003423"/>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Instructions </a:t>
          </a:r>
          <a:r>
            <a:rPr lang="en-US" sz="1100"/>
            <a:t> </a:t>
          </a:r>
        </a:p>
        <a:p>
          <a:r>
            <a:rPr lang="en-US" sz="1100"/>
            <a:t>The header bar below has the name</a:t>
          </a:r>
          <a:r>
            <a:rPr lang="en-US" sz="1100" baseline="0"/>
            <a:t> for this operational mode you entered on the vessel profile page.</a:t>
          </a:r>
        </a:p>
        <a:p>
          <a:endParaRPr lang="en-US" sz="1100" baseline="0"/>
        </a:p>
        <a:p>
          <a:r>
            <a:rPr lang="en-US" sz="1100" baseline="0"/>
            <a:t>Choose whether to use data that you entered for specfic loads on the previous tab or to enter total values manually here by selecting one of the push buttons.</a:t>
          </a:r>
        </a:p>
        <a:p>
          <a:endParaRPr lang="en-US" sz="1100" baseline="0"/>
        </a:p>
        <a:p>
          <a:r>
            <a:rPr lang="en-US" sz="1100" baseline="0"/>
            <a:t>Enter your speeds into the green boxes in the propulsion sections. For transit speed, estimate a speed while using your stabilizers. For fishing speed, use the fishing speed calculator on the right if you go at different speeds during different parts of a fishing trip.</a:t>
          </a:r>
        </a:p>
        <a:p>
          <a:endParaRPr lang="en-US" sz="1100" baseline="0"/>
        </a:p>
        <a:p>
          <a:r>
            <a:rPr lang="en-US" sz="1100" baseline="0"/>
            <a:t>If you selected "Autofill with data from worksheet," continue to the next tab. If you selected "Enter data manually," enter the total AC, DC, hydraulic and refrigeration loads for each engine in the corresponding green cells.</a:t>
          </a:r>
        </a:p>
      </xdr:txBody>
    </xdr:sp>
    <xdr:clientData/>
  </xdr:twoCellAnchor>
  <xdr:twoCellAnchor editAs="oneCell">
    <xdr:from>
      <xdr:col>7</xdr:col>
      <xdr:colOff>444500</xdr:colOff>
      <xdr:row>14</xdr:row>
      <xdr:rowOff>254000</xdr:rowOff>
    </xdr:from>
    <xdr:to>
      <xdr:col>9</xdr:col>
      <xdr:colOff>825500</xdr:colOff>
      <xdr:row>15</xdr:row>
      <xdr:rowOff>317500</xdr:rowOff>
    </xdr:to>
    <xdr:pic>
      <xdr:nvPicPr>
        <xdr:cNvPr id="71681" name="ManualOption4">
          <a:extLst>
            <a:ext uri="{FF2B5EF4-FFF2-40B4-BE49-F238E27FC236}">
              <a16:creationId xmlns:a16="http://schemas.microsoft.com/office/drawing/2014/main" id="{10C8F97F-E9B8-7D4F-A334-38C7D59B79C4}"/>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1300" y="2933700"/>
          <a:ext cx="16510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xdr:col>
      <xdr:colOff>50800</xdr:colOff>
      <xdr:row>14</xdr:row>
      <xdr:rowOff>228600</xdr:rowOff>
    </xdr:from>
    <xdr:to>
      <xdr:col>7</xdr:col>
      <xdr:colOff>127000</xdr:colOff>
      <xdr:row>15</xdr:row>
      <xdr:rowOff>241300</xdr:rowOff>
    </xdr:to>
    <xdr:pic>
      <xdr:nvPicPr>
        <xdr:cNvPr id="71682" name="AutoOption4">
          <a:extLst>
            <a:ext uri="{FF2B5EF4-FFF2-40B4-BE49-F238E27FC236}">
              <a16:creationId xmlns:a16="http://schemas.microsoft.com/office/drawing/2014/main" id="{CB230B9A-ECBA-F342-8FD9-0F63C3C185B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9300" y="2921000"/>
          <a:ext cx="29845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901700</xdr:colOff>
          <xdr:row>18</xdr:row>
          <xdr:rowOff>279400</xdr:rowOff>
        </xdr:from>
        <xdr:to>
          <xdr:col>6</xdr:col>
          <xdr:colOff>215900</xdr:colOff>
          <xdr:row>20</xdr:row>
          <xdr:rowOff>25400</xdr:rowOff>
        </xdr:to>
        <xdr:sp macro="" textlink="">
          <xdr:nvSpPr>
            <xdr:cNvPr id="71683" name="Check Box 3" hidden="1">
              <a:extLst>
                <a:ext uri="{63B3BB69-23CF-44E3-9099-C40C66FF867C}">
                  <a14:compatExt spid="_x0000_s71683"/>
                </a:ext>
                <a:ext uri="{FF2B5EF4-FFF2-40B4-BE49-F238E27FC236}">
                  <a16:creationId xmlns:a16="http://schemas.microsoft.com/office/drawing/2014/main" id="{7438CB0A-FED9-394E-8191-E47A40661F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US" sz="800" b="0" i="0" u="none" strike="noStrike" baseline="0">
                  <a:solidFill>
                    <a:srgbClr val="000000"/>
                  </a:solidFill>
                  <a:latin typeface="Segoe UI" charset="0"/>
                </a:rPr>
                <a:t>Twin Engine Propulsion</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542925</xdr:colOff>
      <xdr:row>0</xdr:row>
      <xdr:rowOff>85725</xdr:rowOff>
    </xdr:from>
    <xdr:to>
      <xdr:col>9</xdr:col>
      <xdr:colOff>152400</xdr:colOff>
      <xdr:row>4</xdr:row>
      <xdr:rowOff>0</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542925" y="85725"/>
          <a:ext cx="7077075" cy="676275"/>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a:t>
          </a:r>
        </a:p>
      </xdr:txBody>
    </xdr:sp>
    <xdr:clientData/>
  </xdr:twoCellAnchor>
  <xdr:twoCellAnchor>
    <xdr:from>
      <xdr:col>12</xdr:col>
      <xdr:colOff>275167</xdr:colOff>
      <xdr:row>23</xdr:row>
      <xdr:rowOff>168275</xdr:rowOff>
    </xdr:from>
    <xdr:to>
      <xdr:col>16</xdr:col>
      <xdr:colOff>518584</xdr:colOff>
      <xdr:row>37</xdr:row>
      <xdr:rowOff>180975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730250</xdr:colOff>
      <xdr:row>23</xdr:row>
      <xdr:rowOff>178858</xdr:rowOff>
    </xdr:from>
    <xdr:to>
      <xdr:col>23</xdr:col>
      <xdr:colOff>179916</xdr:colOff>
      <xdr:row>37</xdr:row>
      <xdr:rowOff>191559</xdr:rowOff>
    </xdr:to>
    <xdr:graphicFrame macro="">
      <xdr:nvGraphicFramePr>
        <xdr:cNvPr id="5" name="Chart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366183</xdr:colOff>
      <xdr:row>5</xdr:row>
      <xdr:rowOff>107951</xdr:rowOff>
    </xdr:from>
    <xdr:to>
      <xdr:col>22</xdr:col>
      <xdr:colOff>440267</xdr:colOff>
      <xdr:row>11</xdr:row>
      <xdr:rowOff>38101</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750483" y="1009651"/>
          <a:ext cx="10107084" cy="1200150"/>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Vessel</a:t>
          </a:r>
          <a:r>
            <a:rPr lang="en-US" sz="1400" b="1" baseline="0"/>
            <a:t> Summary: </a:t>
          </a:r>
          <a:r>
            <a:rPr lang="en-US" sz="1400" b="0" baseline="0"/>
            <a:t>This tab displays the overall fuel consumption of your vessel. The table shows the gallons of fuel consumed by each load type in each operating mode.</a:t>
          </a:r>
        </a:p>
        <a:p>
          <a:r>
            <a:rPr lang="en-US" sz="1400" b="0" baseline="0"/>
            <a:t>The pie chart on the left shows which operating mode uses the most and the least fuel. The pie chart on the right shows how much fuel is used by each load type comparatively. </a:t>
          </a:r>
          <a:endParaRPr lang="en-US" sz="1400" b="1"/>
        </a:p>
      </xdr:txBody>
    </xdr:sp>
    <xdr:clientData/>
  </xdr:twoCellAnchor>
  <xdr:twoCellAnchor>
    <xdr:from>
      <xdr:col>20</xdr:col>
      <xdr:colOff>179295</xdr:colOff>
      <xdr:row>12</xdr:row>
      <xdr:rowOff>11205</xdr:rowOff>
    </xdr:from>
    <xdr:to>
      <xdr:col>22</xdr:col>
      <xdr:colOff>591671</xdr:colOff>
      <xdr:row>13</xdr:row>
      <xdr:rowOff>200024</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B00-000006000000}"/>
            </a:ext>
          </a:extLst>
        </xdr:cNvPr>
        <xdr:cNvSpPr/>
      </xdr:nvSpPr>
      <xdr:spPr>
        <a:xfrm>
          <a:off x="17794942" y="2409264"/>
          <a:ext cx="1600200" cy="390525"/>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a:t>Cost Summary</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295275</xdr:colOff>
      <xdr:row>63</xdr:row>
      <xdr:rowOff>123825</xdr:rowOff>
    </xdr:from>
    <xdr:to>
      <xdr:col>5</xdr:col>
      <xdr:colOff>542925</xdr:colOff>
      <xdr:row>79</xdr:row>
      <xdr:rowOff>28575</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323850</xdr:colOff>
      <xdr:row>0</xdr:row>
      <xdr:rowOff>104775</xdr:rowOff>
    </xdr:from>
    <xdr:to>
      <xdr:col>20</xdr:col>
      <xdr:colOff>133350</xdr:colOff>
      <xdr:row>3</xdr:row>
      <xdr:rowOff>17992</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323850" y="676275"/>
          <a:ext cx="8524875" cy="294217"/>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Cost</a:t>
          </a:r>
          <a:r>
            <a:rPr lang="en-US" sz="1100" b="1" baseline="0"/>
            <a:t> Summary: </a:t>
          </a:r>
          <a:r>
            <a:rPr lang="en-US" sz="1100" b="0" baseline="0"/>
            <a:t>Similarly to the Vessel Summary, this tab displays the overall cost (based on fuel consumption and maintenance) of your vessel. The cost breakdowns are slightly different than the fuel breakdowns because this cost summary includes the maintenance costs that were entered earlier.</a:t>
          </a:r>
          <a:endParaRPr lang="en-US" sz="1100" b="1"/>
        </a:p>
      </xdr:txBody>
    </xdr:sp>
    <xdr:clientData/>
  </xdr:twoCellAnchor>
  <xdr:twoCellAnchor>
    <xdr:from>
      <xdr:col>0</xdr:col>
      <xdr:colOff>295275</xdr:colOff>
      <xdr:row>79</xdr:row>
      <xdr:rowOff>114300</xdr:rowOff>
    </xdr:from>
    <xdr:to>
      <xdr:col>4</xdr:col>
      <xdr:colOff>288925</xdr:colOff>
      <xdr:row>83</xdr:row>
      <xdr:rowOff>184150</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295275" y="6315075"/>
          <a:ext cx="3013075" cy="8318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Fuel prices are rising.</a:t>
          </a:r>
          <a:r>
            <a:rPr lang="en-US" sz="1100" baseline="0"/>
            <a:t> See how much fuel will cost you in the future by returning to the Vessel Profile tab from the link below and entering a higher fuel cost ($/gal) in the dark green box. </a:t>
          </a:r>
          <a:endParaRPr lang="en-US" sz="1100"/>
        </a:p>
      </xdr:txBody>
    </xdr:sp>
    <xdr:clientData/>
  </xdr:twoCellAnchor>
  <xdr:twoCellAnchor>
    <xdr:from>
      <xdr:col>7</xdr:col>
      <xdr:colOff>190502</xdr:colOff>
      <xdr:row>4</xdr:row>
      <xdr:rowOff>0</xdr:rowOff>
    </xdr:from>
    <xdr:to>
      <xdr:col>18</xdr:col>
      <xdr:colOff>409575</xdr:colOff>
      <xdr:row>8</xdr:row>
      <xdr:rowOff>9525</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5695952" y="762000"/>
          <a:ext cx="2581273" cy="8286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t>Next</a:t>
          </a:r>
          <a:r>
            <a:rPr lang="en-US" sz="1100" b="0" baseline="0"/>
            <a:t>, go to the Energy Conservation Measure (ECM) tabs (by clicking the links below) to see how you could improve your fuel consumption</a:t>
          </a:r>
          <a:r>
            <a:rPr lang="en-US" sz="1100" b="1" baseline="0"/>
            <a:t>.</a:t>
          </a:r>
          <a:endParaRPr lang="en-US" sz="1100" b="1"/>
        </a:p>
      </xdr:txBody>
    </xdr:sp>
    <xdr:clientData/>
  </xdr:twoCellAnchor>
  <xdr:twoCellAnchor>
    <xdr:from>
      <xdr:col>8</xdr:col>
      <xdr:colOff>0</xdr:colOff>
      <xdr:row>8</xdr:row>
      <xdr:rowOff>47625</xdr:rowOff>
    </xdr:from>
    <xdr:to>
      <xdr:col>16</xdr:col>
      <xdr:colOff>533400</xdr:colOff>
      <xdr:row>9</xdr:row>
      <xdr:rowOff>161925</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00000000-0008-0000-0C00-000009000000}"/>
            </a:ext>
          </a:extLst>
        </xdr:cNvPr>
        <xdr:cNvSpPr/>
      </xdr:nvSpPr>
      <xdr:spPr>
        <a:xfrm>
          <a:off x="6096000" y="1628775"/>
          <a:ext cx="1123950" cy="314325"/>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a:t>Speed</a:t>
          </a:r>
          <a:r>
            <a:rPr lang="en-US" sz="1400" b="1" u="sng" baseline="0"/>
            <a:t> ECM</a:t>
          </a:r>
          <a:endParaRPr lang="en-US" sz="1400" b="1" u="sng"/>
        </a:p>
      </xdr:txBody>
    </xdr:sp>
    <xdr:clientData/>
  </xdr:twoCellAnchor>
  <xdr:twoCellAnchor>
    <xdr:from>
      <xdr:col>5</xdr:col>
      <xdr:colOff>638175</xdr:colOff>
      <xdr:row>63</xdr:row>
      <xdr:rowOff>95250</xdr:rowOff>
    </xdr:from>
    <xdr:to>
      <xdr:col>14</xdr:col>
      <xdr:colOff>1181100</xdr:colOff>
      <xdr:row>78</xdr:row>
      <xdr:rowOff>66674</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0.69221</cdr:x>
      <cdr:y>0.09205</cdr:y>
    </cdr:from>
    <cdr:to>
      <cdr:x>0.96494</cdr:x>
      <cdr:y>0.24153</cdr:y>
    </cdr:to>
    <cdr:sp macro="" textlink="">
      <cdr:nvSpPr>
        <cdr:cNvPr id="2" name="TextBox 1"/>
        <cdr:cNvSpPr txBox="1"/>
      </cdr:nvSpPr>
      <cdr:spPr>
        <a:xfrm xmlns:a="http://schemas.openxmlformats.org/drawingml/2006/main">
          <a:off x="5076805" y="260396"/>
          <a:ext cx="2000270" cy="4228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t>Legend</a:t>
          </a:r>
        </a:p>
      </cdr:txBody>
    </cdr:sp>
  </cdr:relSizeAnchor>
</c:userShapes>
</file>

<file path=xl/drawings/drawing15.xml><?xml version="1.0" encoding="utf-8"?>
<xdr:wsDr xmlns:xdr="http://schemas.openxmlformats.org/drawingml/2006/spreadsheetDrawing" xmlns:a="http://schemas.openxmlformats.org/drawingml/2006/main">
  <xdr:twoCellAnchor>
    <xdr:from>
      <xdr:col>10</xdr:col>
      <xdr:colOff>12700</xdr:colOff>
      <xdr:row>1</xdr:row>
      <xdr:rowOff>15875</xdr:rowOff>
    </xdr:from>
    <xdr:to>
      <xdr:col>19</xdr:col>
      <xdr:colOff>266700</xdr:colOff>
      <xdr:row>18</xdr:row>
      <xdr:rowOff>88900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19050</xdr:colOff>
      <xdr:row>19</xdr:row>
      <xdr:rowOff>9526</xdr:rowOff>
    </xdr:from>
    <xdr:to>
      <xdr:col>19</xdr:col>
      <xdr:colOff>266700</xdr:colOff>
      <xdr:row>37</xdr:row>
      <xdr:rowOff>152400</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24341</xdr:colOff>
      <xdr:row>38</xdr:row>
      <xdr:rowOff>165100</xdr:rowOff>
    </xdr:from>
    <xdr:to>
      <xdr:col>19</xdr:col>
      <xdr:colOff>241300</xdr:colOff>
      <xdr:row>57</xdr:row>
      <xdr:rowOff>114300</xdr:rowOff>
    </xdr:to>
    <xdr:graphicFrame macro="">
      <xdr:nvGraphicFramePr>
        <xdr:cNvPr id="4" name="Chart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487891</xdr:colOff>
      <xdr:row>6</xdr:row>
      <xdr:rowOff>110066</xdr:rowOff>
    </xdr:from>
    <xdr:to>
      <xdr:col>8</xdr:col>
      <xdr:colOff>0</xdr:colOff>
      <xdr:row>11</xdr:row>
      <xdr:rowOff>152400</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487891" y="1240366"/>
          <a:ext cx="4287309" cy="982134"/>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These graphs show that as you increase your speed,</a:t>
          </a:r>
          <a:r>
            <a:rPr lang="en-US" sz="1200" baseline="0"/>
            <a:t> the HP increases dramatically, which thereby burns more fuel and raises your costs. Decreasing your speeds could save you a lot of fuel AND money! Use the calculator below to see how much:</a:t>
          </a:r>
          <a:endParaRPr lang="en-US" sz="1200"/>
        </a:p>
      </xdr:txBody>
    </xdr:sp>
    <xdr:clientData/>
  </xdr:twoCellAnchor>
  <xdr:twoCellAnchor>
    <xdr:from>
      <xdr:col>19</xdr:col>
      <xdr:colOff>482600</xdr:colOff>
      <xdr:row>18</xdr:row>
      <xdr:rowOff>202142</xdr:rowOff>
    </xdr:from>
    <xdr:to>
      <xdr:col>28</xdr:col>
      <xdr:colOff>520700</xdr:colOff>
      <xdr:row>37</xdr:row>
      <xdr:rowOff>139700</xdr:rowOff>
    </xdr:to>
    <xdr:graphicFrame macro="">
      <xdr:nvGraphicFramePr>
        <xdr:cNvPr id="6" name="Chart 5">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495300</xdr:colOff>
      <xdr:row>38</xdr:row>
      <xdr:rowOff>177800</xdr:rowOff>
    </xdr:from>
    <xdr:to>
      <xdr:col>28</xdr:col>
      <xdr:colOff>533400</xdr:colOff>
      <xdr:row>57</xdr:row>
      <xdr:rowOff>114300</xdr:rowOff>
    </xdr:to>
    <xdr:graphicFrame macro="">
      <xdr:nvGraphicFramePr>
        <xdr:cNvPr id="8" name="Chart 7">
          <a:extLst>
            <a:ext uri="{FF2B5EF4-FFF2-40B4-BE49-F238E27FC236}">
              <a16:creationId xmlns:a16="http://schemas.microsoft.com/office/drawing/2014/main" id="{00000000-0008-0000-0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481806</xdr:colOff>
      <xdr:row>3</xdr:row>
      <xdr:rowOff>35718</xdr:rowOff>
    </xdr:from>
    <xdr:to>
      <xdr:col>5</xdr:col>
      <xdr:colOff>583405</xdr:colOff>
      <xdr:row>5</xdr:row>
      <xdr:rowOff>145256</xdr:rowOff>
    </xdr:to>
    <xdr:sp macro="" textlink="">
      <xdr:nvSpPr>
        <xdr:cNvPr id="9" name="TextBox 8">
          <a:extLst>
            <a:ext uri="{FF2B5EF4-FFF2-40B4-BE49-F238E27FC236}">
              <a16:creationId xmlns:a16="http://schemas.microsoft.com/office/drawing/2014/main" id="{00000000-0008-0000-0D00-000009000000}"/>
            </a:ext>
          </a:extLst>
        </xdr:cNvPr>
        <xdr:cNvSpPr txBox="1"/>
      </xdr:nvSpPr>
      <xdr:spPr>
        <a:xfrm>
          <a:off x="481806" y="607218"/>
          <a:ext cx="3078162" cy="490538"/>
        </a:xfrm>
        <a:prstGeom prst="rect">
          <a:avLst/>
        </a:prstGeom>
        <a:solidFill>
          <a:srgbClr val="93CDD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US" sz="2400" b="1"/>
            <a:t>Reducing your Speed</a:t>
          </a:r>
        </a:p>
      </xdr:txBody>
    </xdr:sp>
    <xdr:clientData/>
  </xdr:twoCellAnchor>
  <xdr:twoCellAnchor>
    <xdr:from>
      <xdr:col>19</xdr:col>
      <xdr:colOff>469900</xdr:colOff>
      <xdr:row>1</xdr:row>
      <xdr:rowOff>9525</xdr:rowOff>
    </xdr:from>
    <xdr:to>
      <xdr:col>28</xdr:col>
      <xdr:colOff>508000</xdr:colOff>
      <xdr:row>18</xdr:row>
      <xdr:rowOff>38100</xdr:rowOff>
    </xdr:to>
    <xdr:graphicFrame macro="">
      <xdr:nvGraphicFramePr>
        <xdr:cNvPr id="11" name="Chart 10">
          <a:extLst>
            <a:ext uri="{FF2B5EF4-FFF2-40B4-BE49-F238E27FC236}">
              <a16:creationId xmlns:a16="http://schemas.microsoft.com/office/drawing/2014/main" id="{00000000-0008-0000-0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xdr:colOff>
      <xdr:row>50</xdr:row>
      <xdr:rowOff>0</xdr:rowOff>
    </xdr:from>
    <xdr:to>
      <xdr:col>4</xdr:col>
      <xdr:colOff>47624</xdr:colOff>
      <xdr:row>51</xdr:row>
      <xdr:rowOff>142875</xdr:rowOff>
    </xdr:to>
    <xdr:sp macro="" textlink="">
      <xdr:nvSpPr>
        <xdr:cNvPr id="10" name="Rounded Rectangle 9">
          <a:hlinkClick xmlns:r="http://schemas.openxmlformats.org/officeDocument/2006/relationships" r:id="rId7"/>
          <a:extLst>
            <a:ext uri="{FF2B5EF4-FFF2-40B4-BE49-F238E27FC236}">
              <a16:creationId xmlns:a16="http://schemas.microsoft.com/office/drawing/2014/main" id="{00000000-0008-0000-0D00-00000A000000}"/>
            </a:ext>
          </a:extLst>
        </xdr:cNvPr>
        <xdr:cNvSpPr/>
      </xdr:nvSpPr>
      <xdr:spPr>
        <a:xfrm>
          <a:off x="595312" y="9525000"/>
          <a:ext cx="1833562" cy="333375"/>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a:t>Watt Loads</a:t>
          </a:r>
          <a:r>
            <a:rPr lang="en-US" sz="1400" b="1" u="sng" baseline="0"/>
            <a:t> ECM</a:t>
          </a:r>
          <a:endParaRPr lang="en-US" sz="1400" b="1" u="sng"/>
        </a:p>
      </xdr:txBody>
    </xdr:sp>
    <xdr:clientData/>
  </xdr:twoCellAnchor>
</xdr:wsDr>
</file>

<file path=xl/drawings/drawing16.xml><?xml version="1.0" encoding="utf-8"?>
<c:userShapes xmlns:c="http://schemas.openxmlformats.org/drawingml/2006/chart">
  <cdr:relSizeAnchor xmlns:cdr="http://schemas.openxmlformats.org/drawingml/2006/chartDrawing">
    <cdr:from>
      <cdr:x>0.30609</cdr:x>
      <cdr:y>0.14628</cdr:y>
    </cdr:from>
    <cdr:to>
      <cdr:x>0.4313</cdr:x>
      <cdr:y>0.64362</cdr:y>
    </cdr:to>
    <cdr:sp macro="" textlink="">
      <cdr:nvSpPr>
        <cdr:cNvPr id="2" name="TextBox 1"/>
        <cdr:cNvSpPr txBox="1"/>
      </cdr:nvSpPr>
      <cdr:spPr>
        <a:xfrm xmlns:a="http://schemas.openxmlformats.org/drawingml/2006/main">
          <a:off x="1676401" y="523874"/>
          <a:ext cx="685800" cy="1781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285749</xdr:colOff>
      <xdr:row>1</xdr:row>
      <xdr:rowOff>19049</xdr:rowOff>
    </xdr:from>
    <xdr:to>
      <xdr:col>13</xdr:col>
      <xdr:colOff>371475</xdr:colOff>
      <xdr:row>40</xdr:row>
      <xdr:rowOff>142875</xdr:rowOff>
    </xdr:to>
    <xdr:graphicFrame macro="">
      <xdr:nvGraphicFramePr>
        <xdr:cNvPr id="5" name="Chart 4">
          <a:extLst>
            <a:ext uri="{FF2B5EF4-FFF2-40B4-BE49-F238E27FC236}">
              <a16:creationId xmlns:a16="http://schemas.microsoft.com/office/drawing/2014/main" id="{00000000-0008-0000-0E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296333</xdr:colOff>
      <xdr:row>41</xdr:row>
      <xdr:rowOff>186266</xdr:rowOff>
    </xdr:from>
    <xdr:to>
      <xdr:col>9</xdr:col>
      <xdr:colOff>386293</xdr:colOff>
      <xdr:row>70</xdr:row>
      <xdr:rowOff>91017</xdr:rowOff>
    </xdr:to>
    <xdr:graphicFrame macro="">
      <xdr:nvGraphicFramePr>
        <xdr:cNvPr id="6" name="Chart 5">
          <a:extLst>
            <a:ext uri="{FF2B5EF4-FFF2-40B4-BE49-F238E27FC236}">
              <a16:creationId xmlns:a16="http://schemas.microsoft.com/office/drawing/2014/main" id="{00000000-0008-0000-0E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42333</xdr:colOff>
      <xdr:row>14</xdr:row>
      <xdr:rowOff>127001</xdr:rowOff>
    </xdr:from>
    <xdr:to>
      <xdr:col>18</xdr:col>
      <xdr:colOff>2011</xdr:colOff>
      <xdr:row>32</xdr:row>
      <xdr:rowOff>134470</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10811186" y="3443942"/>
          <a:ext cx="3489531" cy="344767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400"/>
            <a:t>	Incandescent bulbs require 3-4 times the amount of watts, to produce the same amount of light as a CFL (fluorescent) bulb. LED's are even more efficient than CFLs and last an</a:t>
          </a:r>
          <a:r>
            <a:rPr lang="en-US" sz="1400" baseline="0"/>
            <a:t> incredbily long time (around 25,000 hours). </a:t>
          </a:r>
        </a:p>
        <a:p>
          <a:r>
            <a:rPr lang="en-US" sz="1400" baseline="0"/>
            <a:t>	Upfront cost for CFLs and LEDs may seem high, but because they last longer and require less energy to operate, they actually save you a lot of money. </a:t>
          </a:r>
        </a:p>
        <a:p>
          <a:r>
            <a:rPr lang="en-US" sz="1400" b="1" baseline="0"/>
            <a:t>Upgrading just 1 incandescent lightbulb to a CFL saves  $8-16 per year.</a:t>
          </a:r>
        </a:p>
        <a:p>
          <a:r>
            <a:rPr lang="en-US" sz="1400" b="1" baseline="0"/>
            <a:t>Upgrading 1 incandescent to an LED saves $4-8 per year, and $60-120 per lifetime because of its long lifespan.</a:t>
          </a:r>
          <a:endParaRPr lang="en-US" sz="1400" b="1"/>
        </a:p>
      </xdr:txBody>
    </xdr:sp>
    <xdr:clientData/>
  </xdr:twoCellAnchor>
  <xdr:twoCellAnchor>
    <xdr:from>
      <xdr:col>15</xdr:col>
      <xdr:colOff>0</xdr:colOff>
      <xdr:row>46</xdr:row>
      <xdr:rowOff>10585</xdr:rowOff>
    </xdr:from>
    <xdr:to>
      <xdr:col>15</xdr:col>
      <xdr:colOff>1174750</xdr:colOff>
      <xdr:row>47</xdr:row>
      <xdr:rowOff>179917</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00000000-0008-0000-0E00-000007000000}"/>
            </a:ext>
          </a:extLst>
        </xdr:cNvPr>
        <xdr:cNvSpPr/>
      </xdr:nvSpPr>
      <xdr:spPr>
        <a:xfrm>
          <a:off x="12234333" y="9493252"/>
          <a:ext cx="1174750" cy="359832"/>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baseline="0"/>
            <a:t>BSFC ECM</a:t>
          </a:r>
          <a:endParaRPr lang="en-US" sz="1400" b="1" u="sng"/>
        </a:p>
      </xdr:txBody>
    </xdr:sp>
    <xdr:clientData/>
  </xdr:twoCellAnchor>
  <mc:AlternateContent xmlns:mc="http://schemas.openxmlformats.org/markup-compatibility/2006">
    <mc:Choice xmlns:a14="http://schemas.microsoft.com/office/drawing/2010/main" Requires="a14">
      <xdr:twoCellAnchor editAs="oneCell">
        <xdr:from>
          <xdr:col>15</xdr:col>
          <xdr:colOff>0</xdr:colOff>
          <xdr:row>0</xdr:row>
          <xdr:rowOff>165100</xdr:rowOff>
        </xdr:from>
        <xdr:to>
          <xdr:col>15</xdr:col>
          <xdr:colOff>2209800</xdr:colOff>
          <xdr:row>1</xdr:row>
          <xdr:rowOff>254000</xdr:rowOff>
        </xdr:to>
        <xdr:sp macro="" textlink="">
          <xdr:nvSpPr>
            <xdr:cNvPr id="54273" name="Drop Down 1" hidden="1">
              <a:extLst>
                <a:ext uri="{63B3BB69-23CF-44E3-9099-C40C66FF867C}">
                  <a14:compatExt spid="_x0000_s54273"/>
                </a:ext>
                <a:ext uri="{FF2B5EF4-FFF2-40B4-BE49-F238E27FC236}">
                  <a16:creationId xmlns:a16="http://schemas.microsoft.com/office/drawing/2014/main" id="{3A81DDDF-37CE-1241-97F1-538B1FA40E5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0</xdr:col>
      <xdr:colOff>225427</xdr:colOff>
      <xdr:row>5</xdr:row>
      <xdr:rowOff>3175</xdr:rowOff>
    </xdr:from>
    <xdr:to>
      <xdr:col>20</xdr:col>
      <xdr:colOff>428625</xdr:colOff>
      <xdr:row>11</xdr:row>
      <xdr:rowOff>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25427" y="955675"/>
          <a:ext cx="13419136" cy="113982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Brake Specific Fuel Consumption (BSFC) is the amount of fuel (grams) an engine uses to produce a unit</a:t>
          </a:r>
          <a:r>
            <a:rPr lang="en-US" sz="1200" baseline="0"/>
            <a:t> </a:t>
          </a:r>
          <a:r>
            <a:rPr lang="en-US" sz="1200"/>
            <a:t>of energy (HP).   It is a measure</a:t>
          </a:r>
          <a:r>
            <a:rPr lang="en-US" sz="1200" baseline="0"/>
            <a:t> of how fuel efficient your engine is under different loads.  The higher BSFC value, the less fuel efficient.</a:t>
          </a:r>
        </a:p>
        <a:p>
          <a:endParaRPr lang="en-US" sz="1200" baseline="0"/>
        </a:p>
        <a:p>
          <a:r>
            <a:rPr lang="en-US" sz="1200"/>
            <a:t>Shown</a:t>
          </a:r>
          <a:r>
            <a:rPr lang="en-US" sz="1200" baseline="0"/>
            <a:t> in the graphs</a:t>
          </a:r>
          <a:r>
            <a:rPr lang="en-US" sz="1200"/>
            <a:t>, diesel engines are typically very </a:t>
          </a:r>
          <a:r>
            <a:rPr lang="en-US" sz="1200" u="sng"/>
            <a:t>inefficient</a:t>
          </a:r>
          <a:r>
            <a:rPr lang="en-US" sz="1200"/>
            <a:t> when lightly loaded with performance rapidly improving</a:t>
          </a:r>
          <a:r>
            <a:rPr lang="en-US" sz="1200" baseline="0"/>
            <a:t> as the load reaches about 10-30% of rated HP.  Each engine has it's own specific BSFC number depending on maintenance and wear.  BSFC is generally </a:t>
          </a:r>
          <a:r>
            <a:rPr lang="en-US" sz="1200" baseline="0">
              <a:solidFill>
                <a:schemeClr val="dk1"/>
              </a:solidFill>
              <a:effectLst/>
              <a:latin typeface="+mn-lt"/>
              <a:ea typeface="+mn-ea"/>
              <a:cs typeface="+mn-cs"/>
            </a:rPr>
            <a:t>a function of what % of the engine's rated total HP is being used and </a:t>
          </a:r>
          <a:r>
            <a:rPr lang="en-US" sz="1200" baseline="0"/>
            <a:t>independent of the number of cylinders  or total HP of the engine.</a:t>
          </a:r>
        </a:p>
      </xdr:txBody>
    </xdr:sp>
    <xdr:clientData/>
  </xdr:twoCellAnchor>
  <xdr:twoCellAnchor>
    <xdr:from>
      <xdr:col>0</xdr:col>
      <xdr:colOff>257175</xdr:colOff>
      <xdr:row>60</xdr:row>
      <xdr:rowOff>114299</xdr:rowOff>
    </xdr:from>
    <xdr:to>
      <xdr:col>13</xdr:col>
      <xdr:colOff>25401</xdr:colOff>
      <xdr:row>93</xdr:row>
      <xdr:rowOff>63500</xdr:rowOff>
    </xdr:to>
    <xdr:graphicFrame macro="">
      <xdr:nvGraphicFramePr>
        <xdr:cNvPr id="4" name="Chart 3">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247651</xdr:colOff>
      <xdr:row>94</xdr:row>
      <xdr:rowOff>119062</xdr:rowOff>
    </xdr:from>
    <xdr:to>
      <xdr:col>13</xdr:col>
      <xdr:colOff>83343</xdr:colOff>
      <xdr:row>125</xdr:row>
      <xdr:rowOff>127000</xdr:rowOff>
    </xdr:to>
    <xdr:graphicFrame macro="">
      <xdr:nvGraphicFramePr>
        <xdr:cNvPr id="5" name="Chart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219075</xdr:colOff>
      <xdr:row>1</xdr:row>
      <xdr:rowOff>161924</xdr:rowOff>
    </xdr:from>
    <xdr:to>
      <xdr:col>9</xdr:col>
      <xdr:colOff>215900</xdr:colOff>
      <xdr:row>4</xdr:row>
      <xdr:rowOff>88899</xdr:rowOff>
    </xdr:to>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219075" y="352424"/>
          <a:ext cx="5311775" cy="49847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t>Engine</a:t>
          </a:r>
          <a:r>
            <a:rPr lang="en-US" sz="2400" b="1" baseline="0"/>
            <a:t> Loads and Right-Sizing Engines</a:t>
          </a:r>
          <a:endParaRPr lang="en-US" sz="2400" b="1"/>
        </a:p>
      </xdr:txBody>
    </xdr:sp>
    <xdr:clientData/>
  </xdr:twoCellAnchor>
  <xdr:twoCellAnchor>
    <xdr:from>
      <xdr:col>14</xdr:col>
      <xdr:colOff>577057</xdr:colOff>
      <xdr:row>21</xdr:row>
      <xdr:rowOff>33339</xdr:rowOff>
    </xdr:from>
    <xdr:to>
      <xdr:col>23</xdr:col>
      <xdr:colOff>136525</xdr:colOff>
      <xdr:row>25</xdr:row>
      <xdr:rowOff>39689</xdr:rowOff>
    </xdr:to>
    <xdr:sp macro="" textlink="">
      <xdr:nvSpPr>
        <xdr:cNvPr id="7" name="TextBox 6">
          <a:extLst>
            <a:ext uri="{FF2B5EF4-FFF2-40B4-BE49-F238E27FC236}">
              <a16:creationId xmlns:a16="http://schemas.microsoft.com/office/drawing/2014/main" id="{00000000-0008-0000-0F00-000007000000}"/>
            </a:ext>
          </a:extLst>
        </xdr:cNvPr>
        <xdr:cNvSpPr txBox="1"/>
      </xdr:nvSpPr>
      <xdr:spPr>
        <a:xfrm>
          <a:off x="8911432" y="4081464"/>
          <a:ext cx="6346031" cy="7683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As a general </a:t>
          </a:r>
          <a:r>
            <a:rPr lang="en-US" sz="1100" baseline="0"/>
            <a:t> rule, the engines that have greater than 30% loads, are well loaded and "right-sized". </a:t>
          </a:r>
        </a:p>
        <a:p>
          <a:r>
            <a:rPr lang="en-US" sz="1100" baseline="0"/>
            <a:t>The engines  listed that have loads lower than 30%, especially if lower than 10%, are not performing efficiently, burning more fuel and costing you more money. </a:t>
          </a:r>
          <a:r>
            <a:rPr lang="en-US" sz="1100" b="1" baseline="0"/>
            <a:t>So is it worth it to right-size your engine?</a:t>
          </a:r>
        </a:p>
      </xdr:txBody>
    </xdr:sp>
    <xdr:clientData/>
  </xdr:twoCellAnchor>
  <xdr:twoCellAnchor>
    <xdr:from>
      <xdr:col>20</xdr:col>
      <xdr:colOff>326231</xdr:colOff>
      <xdr:row>51</xdr:row>
      <xdr:rowOff>83344</xdr:rowOff>
    </xdr:from>
    <xdr:to>
      <xdr:col>26</xdr:col>
      <xdr:colOff>542131</xdr:colOff>
      <xdr:row>62</xdr:row>
      <xdr:rowOff>191294</xdr:rowOff>
    </xdr:to>
    <xdr:graphicFrame macro="">
      <xdr:nvGraphicFramePr>
        <xdr:cNvPr id="8" name="Chart 7">
          <a:extLst>
            <a:ext uri="{FF2B5EF4-FFF2-40B4-BE49-F238E27FC236}">
              <a16:creationId xmlns:a16="http://schemas.microsoft.com/office/drawing/2014/main" id="{00000000-0008-0000-0F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71436</xdr:colOff>
      <xdr:row>59</xdr:row>
      <xdr:rowOff>119062</xdr:rowOff>
    </xdr:from>
    <xdr:to>
      <xdr:col>20</xdr:col>
      <xdr:colOff>238125</xdr:colOff>
      <xdr:row>80</xdr:row>
      <xdr:rowOff>178594</xdr:rowOff>
    </xdr:to>
    <xdr:sp macro="" textlink="">
      <xdr:nvSpPr>
        <xdr:cNvPr id="9" name="TextBox 8">
          <a:extLst>
            <a:ext uri="{FF2B5EF4-FFF2-40B4-BE49-F238E27FC236}">
              <a16:creationId xmlns:a16="http://schemas.microsoft.com/office/drawing/2014/main" id="{00000000-0008-0000-0F00-000009000000}"/>
            </a:ext>
          </a:extLst>
        </xdr:cNvPr>
        <xdr:cNvSpPr txBox="1"/>
      </xdr:nvSpPr>
      <xdr:spPr>
        <a:xfrm>
          <a:off x="11906249" y="7453312"/>
          <a:ext cx="1547814" cy="4476751"/>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 the</a:t>
          </a:r>
          <a:r>
            <a:rPr lang="en-US" sz="1100" baseline="0"/>
            <a:t> table above you  can see the breakdown of cost by engine and the savings if you downsize your engine.</a:t>
          </a:r>
        </a:p>
        <a:p>
          <a:endParaRPr lang="en-US" sz="1100" baseline="0"/>
        </a:p>
        <a:p>
          <a:r>
            <a:rPr lang="en-US" sz="1100" baseline="0"/>
            <a:t>In the table to the left, enter an estimated cost for a new engine in the green box and  in the red box you can see how long it will take to pay it off.</a:t>
          </a:r>
        </a:p>
        <a:p>
          <a:endParaRPr lang="en-US" sz="1100" baseline="0">
            <a:solidFill>
              <a:schemeClr val="accent1">
                <a:lumMod val="40000"/>
                <a:lumOff val="60000"/>
              </a:schemeClr>
            </a:solidFill>
          </a:endParaRPr>
        </a:p>
        <a:p>
          <a:r>
            <a:rPr lang="en-US" sz="1100" baseline="0"/>
            <a:t>Looking at these two tables, it may not make much economical sense to buy a new engine if your works fine right now; however, when you are planning on purchasing a new engine, consider your fuel savings if you downsize.</a:t>
          </a:r>
          <a:endParaRPr lang="en-US" sz="1100"/>
        </a:p>
      </xdr:txBody>
    </xdr:sp>
    <xdr:clientData/>
  </xdr:twoCellAnchor>
  <xdr:twoCellAnchor>
    <xdr:from>
      <xdr:col>0</xdr:col>
      <xdr:colOff>279400</xdr:colOff>
      <xdr:row>11</xdr:row>
      <xdr:rowOff>127000</xdr:rowOff>
    </xdr:from>
    <xdr:to>
      <xdr:col>12</xdr:col>
      <xdr:colOff>622300</xdr:colOff>
      <xdr:row>59</xdr:row>
      <xdr:rowOff>152400</xdr:rowOff>
    </xdr:to>
    <xdr:graphicFrame macro="">
      <xdr:nvGraphicFramePr>
        <xdr:cNvPr id="10" name="Chart 9">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11905</xdr:colOff>
      <xdr:row>4</xdr:row>
      <xdr:rowOff>95250</xdr:rowOff>
    </xdr:from>
    <xdr:to>
      <xdr:col>23</xdr:col>
      <xdr:colOff>226217</xdr:colOff>
      <xdr:row>6</xdr:row>
      <xdr:rowOff>83344</xdr:rowOff>
    </xdr:to>
    <xdr:sp macro="" textlink="">
      <xdr:nvSpPr>
        <xdr:cNvPr id="12" name="Rounded Rectangle 11">
          <a:hlinkClick xmlns:r="http://schemas.openxmlformats.org/officeDocument/2006/relationships" r:id="rId5"/>
          <a:extLst>
            <a:ext uri="{FF2B5EF4-FFF2-40B4-BE49-F238E27FC236}">
              <a16:creationId xmlns:a16="http://schemas.microsoft.com/office/drawing/2014/main" id="{00000000-0008-0000-0F00-00000C000000}"/>
            </a:ext>
          </a:extLst>
        </xdr:cNvPr>
        <xdr:cNvSpPr/>
      </xdr:nvSpPr>
      <xdr:spPr>
        <a:xfrm>
          <a:off x="13882686" y="857250"/>
          <a:ext cx="1464469" cy="369094"/>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baseline="0"/>
            <a:t>Injectors ECM</a:t>
          </a:r>
          <a:endParaRPr lang="en-US" sz="1400" b="1" u="sng"/>
        </a:p>
      </xdr:txBody>
    </xdr:sp>
    <xdr:clientData/>
  </xdr:twoCellAnchor>
</xdr:wsDr>
</file>

<file path=xl/drawings/drawing19.xml><?xml version="1.0" encoding="utf-8"?>
<c:userShapes xmlns:c="http://schemas.openxmlformats.org/drawingml/2006/chart">
  <cdr:relSizeAnchor xmlns:cdr="http://schemas.openxmlformats.org/drawingml/2006/chartDrawing">
    <cdr:from>
      <cdr:x>0.16011</cdr:x>
      <cdr:y>0.08319</cdr:y>
    </cdr:from>
    <cdr:to>
      <cdr:x>0.16011</cdr:x>
      <cdr:y>0.90297</cdr:y>
    </cdr:to>
    <cdr:cxnSp macro="">
      <cdr:nvCxnSpPr>
        <cdr:cNvPr id="6" name="Straight Connector 5">
          <a:extLst xmlns:a="http://schemas.openxmlformats.org/drawingml/2006/main">
            <a:ext uri="{FF2B5EF4-FFF2-40B4-BE49-F238E27FC236}">
              <a16:creationId xmlns:a16="http://schemas.microsoft.com/office/drawing/2014/main" id="{42D89342-C0B4-4088-882A-5AC5F6D41B09}"/>
            </a:ext>
          </a:extLst>
        </cdr:cNvPr>
        <cdr:cNvCxnSpPr/>
      </cdr:nvCxnSpPr>
      <cdr:spPr>
        <a:xfrm xmlns:a="http://schemas.openxmlformats.org/drawingml/2006/main" flipV="1">
          <a:off x="1201992" y="552424"/>
          <a:ext cx="0" cy="5443761"/>
        </a:xfrm>
        <a:prstGeom xmlns:a="http://schemas.openxmlformats.org/drawingml/2006/main" prst="line">
          <a:avLst/>
        </a:prstGeom>
        <a:ln xmlns:a="http://schemas.openxmlformats.org/drawingml/2006/main" w="9525">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0.31725</cdr:x>
      <cdr:y>0.07782</cdr:y>
    </cdr:from>
    <cdr:to>
      <cdr:x>0.31725</cdr:x>
      <cdr:y>0.9071</cdr:y>
    </cdr:to>
    <cdr:cxnSp macro="">
      <cdr:nvCxnSpPr>
        <cdr:cNvPr id="7" name="Straight Connector 6">
          <a:extLst xmlns:a="http://schemas.openxmlformats.org/drawingml/2006/main">
            <a:ext uri="{FF2B5EF4-FFF2-40B4-BE49-F238E27FC236}">
              <a16:creationId xmlns:a16="http://schemas.microsoft.com/office/drawing/2014/main" id="{10575894-01FA-481F-9B5F-E989AA531BDA}"/>
            </a:ext>
          </a:extLst>
        </cdr:cNvPr>
        <cdr:cNvCxnSpPr/>
      </cdr:nvCxnSpPr>
      <cdr:spPr>
        <a:xfrm xmlns:a="http://schemas.openxmlformats.org/drawingml/2006/main" flipV="1">
          <a:off x="2381687" y="516765"/>
          <a:ext cx="0" cy="5506845"/>
        </a:xfrm>
        <a:prstGeom xmlns:a="http://schemas.openxmlformats.org/drawingml/2006/main" prst="line">
          <a:avLst/>
        </a:prstGeom>
        <a:ln xmlns:a="http://schemas.openxmlformats.org/drawingml/2006/main" w="9525">
          <a:solidFill>
            <a:schemeClr val="accent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8</xdr:col>
      <xdr:colOff>914400</xdr:colOff>
      <xdr:row>5</xdr:row>
      <xdr:rowOff>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609600" y="190500"/>
          <a:ext cx="9220200" cy="800099"/>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Instructions:</a:t>
          </a:r>
        </a:p>
        <a:p>
          <a:r>
            <a:rPr lang="en-US" sz="1100"/>
            <a:t>Fill in the green cells with the appropriate information specific to your vessel. Then </a:t>
          </a:r>
          <a:r>
            <a:rPr lang="en-US" sz="1100" baseline="0">
              <a:solidFill>
                <a:schemeClr val="dk1"/>
              </a:solidFill>
              <a:effectLst/>
              <a:latin typeface="+mn-lt"/>
              <a:ea typeface="+mn-ea"/>
              <a:cs typeface="+mn-cs"/>
            </a:rPr>
            <a:t>assign a name to each "operational mode" or fishery you participate in.  When you are done, click on the "Maintenance Costs" link or use the tabs below  to begin  filling in information specific to that operational mode.</a:t>
          </a:r>
          <a:endParaRPr lang="en-US" sz="1100"/>
        </a:p>
      </xdr:txBody>
    </xdr:sp>
    <xdr:clientData/>
  </xdr:twoCellAnchor>
  <xdr:twoCellAnchor>
    <xdr:from>
      <xdr:col>5</xdr:col>
      <xdr:colOff>1282700</xdr:colOff>
      <xdr:row>35</xdr:row>
      <xdr:rowOff>171450</xdr:rowOff>
    </xdr:from>
    <xdr:to>
      <xdr:col>7</xdr:col>
      <xdr:colOff>438150</xdr:colOff>
      <xdr:row>42</xdr:row>
      <xdr:rowOff>180975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035925" y="7010400"/>
          <a:ext cx="1631950" cy="1409700"/>
        </a:xfrm>
        <a:prstGeom prst="rect">
          <a:avLst/>
        </a:prstGeom>
        <a:solidFill>
          <a:schemeClr val="bg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If you spend</a:t>
          </a:r>
          <a:r>
            <a:rPr lang="en-US" sz="1100" baseline="0"/>
            <a:t> a significant amount of time running at dock, include "dock" as an operational mode and enter 0 for hrs using in transit.</a:t>
          </a:r>
          <a:endParaRPr lang="en-US" sz="1100"/>
        </a:p>
      </xdr:txBody>
    </xdr:sp>
    <xdr:clientData/>
  </xdr:twoCellAnchor>
  <xdr:twoCellAnchor>
    <xdr:from>
      <xdr:col>0</xdr:col>
      <xdr:colOff>552450</xdr:colOff>
      <xdr:row>5</xdr:row>
      <xdr:rowOff>104774</xdr:rowOff>
    </xdr:from>
    <xdr:to>
      <xdr:col>1</xdr:col>
      <xdr:colOff>1847850</xdr:colOff>
      <xdr:row>7</xdr:row>
      <xdr:rowOff>114299</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552450" y="1057274"/>
          <a:ext cx="1885950" cy="390525"/>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a:t>Maintenance</a:t>
          </a:r>
          <a:r>
            <a:rPr lang="en-US" sz="1400" b="1" u="sng" baseline="0"/>
            <a:t> Costs</a:t>
          </a:r>
          <a:endParaRPr lang="en-US" sz="1400" b="1" u="sng"/>
        </a:p>
      </xdr:txBody>
    </xdr:sp>
    <xdr:clientData/>
  </xdr:twoCellAnchor>
  <mc:AlternateContent xmlns:mc="http://schemas.openxmlformats.org/markup-compatibility/2006">
    <mc:Choice xmlns:a14="http://schemas.microsoft.com/office/drawing/2010/main" Requires="a14">
      <xdr:twoCellAnchor editAs="oneCell">
        <xdr:from>
          <xdr:col>2</xdr:col>
          <xdr:colOff>723900</xdr:colOff>
          <xdr:row>38</xdr:row>
          <xdr:rowOff>177800</xdr:rowOff>
        </xdr:from>
        <xdr:to>
          <xdr:col>3</xdr:col>
          <xdr:colOff>12700</xdr:colOff>
          <xdr:row>39</xdr:row>
          <xdr:rowOff>254000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2FF101BA-AD00-4B46-8E9D-DE8997B1BF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36</xdr:row>
          <xdr:rowOff>177800</xdr:rowOff>
        </xdr:from>
        <xdr:to>
          <xdr:col>3</xdr:col>
          <xdr:colOff>12700</xdr:colOff>
          <xdr:row>37</xdr:row>
          <xdr:rowOff>241300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80CE0E47-23A3-5E42-8AFB-04EE9506C2A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15</xdr:row>
          <xdr:rowOff>241300</xdr:rowOff>
        </xdr:from>
        <xdr:to>
          <xdr:col>3</xdr:col>
          <xdr:colOff>0</xdr:colOff>
          <xdr:row>17</xdr:row>
          <xdr:rowOff>0</xdr:rowOff>
        </xdr:to>
        <xdr:sp macro="" textlink="">
          <xdr:nvSpPr>
            <xdr:cNvPr id="2057" name="Drop Down 9" hidden="1">
              <a:extLst>
                <a:ext uri="{63B3BB69-23CF-44E3-9099-C40C66FF867C}">
                  <a14:compatExt spid="_x0000_s2057"/>
                </a:ext>
                <a:ext uri="{FF2B5EF4-FFF2-40B4-BE49-F238E27FC236}">
                  <a16:creationId xmlns:a16="http://schemas.microsoft.com/office/drawing/2014/main" id="{4D410E14-7190-A34E-9D26-39BA585B18A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254000</xdr:rowOff>
        </xdr:from>
        <xdr:to>
          <xdr:col>2</xdr:col>
          <xdr:colOff>2057400</xdr:colOff>
          <xdr:row>20</xdr:row>
          <xdr:rowOff>12700</xdr:rowOff>
        </xdr:to>
        <xdr:sp macro="" textlink="">
          <xdr:nvSpPr>
            <xdr:cNvPr id="2059" name="Drop Down 11" hidden="1">
              <a:extLst>
                <a:ext uri="{63B3BB69-23CF-44E3-9099-C40C66FF867C}">
                  <a14:compatExt spid="_x0000_s2059"/>
                </a:ext>
                <a:ext uri="{FF2B5EF4-FFF2-40B4-BE49-F238E27FC236}">
                  <a16:creationId xmlns:a16="http://schemas.microsoft.com/office/drawing/2014/main" id="{FA271FFA-53E2-5440-A24E-14C5C65E88B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22</xdr:row>
          <xdr:rowOff>0</xdr:rowOff>
        </xdr:from>
        <xdr:to>
          <xdr:col>3</xdr:col>
          <xdr:colOff>0</xdr:colOff>
          <xdr:row>22</xdr:row>
          <xdr:rowOff>266700</xdr:rowOff>
        </xdr:to>
        <xdr:sp macro="" textlink="">
          <xdr:nvSpPr>
            <xdr:cNvPr id="2060" name="Drop Down 12" hidden="1">
              <a:extLst>
                <a:ext uri="{63B3BB69-23CF-44E3-9099-C40C66FF867C}">
                  <a14:compatExt spid="_x0000_s2060"/>
                </a:ext>
                <a:ext uri="{FF2B5EF4-FFF2-40B4-BE49-F238E27FC236}">
                  <a16:creationId xmlns:a16="http://schemas.microsoft.com/office/drawing/2014/main" id="{0BB39098-7929-B642-B570-5945BEE4F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25</xdr:row>
          <xdr:rowOff>0</xdr:rowOff>
        </xdr:from>
        <xdr:to>
          <xdr:col>3</xdr:col>
          <xdr:colOff>0</xdr:colOff>
          <xdr:row>25</xdr:row>
          <xdr:rowOff>266700</xdr:rowOff>
        </xdr:to>
        <xdr:sp macro="" textlink="">
          <xdr:nvSpPr>
            <xdr:cNvPr id="2061" name="Drop Down 13" hidden="1">
              <a:extLst>
                <a:ext uri="{63B3BB69-23CF-44E3-9099-C40C66FF867C}">
                  <a14:compatExt spid="_x0000_s2061"/>
                </a:ext>
                <a:ext uri="{FF2B5EF4-FFF2-40B4-BE49-F238E27FC236}">
                  <a16:creationId xmlns:a16="http://schemas.microsoft.com/office/drawing/2014/main" id="{778BC675-E405-5B49-A9C6-428AE49F5BA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0.xml><?xml version="1.0" encoding="utf-8"?>
<c:userShapes xmlns:c="http://schemas.openxmlformats.org/drawingml/2006/chart">
  <cdr:relSizeAnchor xmlns:cdr="http://schemas.openxmlformats.org/drawingml/2006/chartDrawing">
    <cdr:from>
      <cdr:x>0.31036</cdr:x>
      <cdr:y>0.09725</cdr:y>
    </cdr:from>
    <cdr:to>
      <cdr:x>0.31036</cdr:x>
      <cdr:y>0.90088</cdr:y>
    </cdr:to>
    <cdr:cxnSp macro="">
      <cdr:nvCxnSpPr>
        <cdr:cNvPr id="3" name="Straight Connector 2">
          <a:extLst xmlns:a="http://schemas.openxmlformats.org/drawingml/2006/main">
            <a:ext uri="{FF2B5EF4-FFF2-40B4-BE49-F238E27FC236}">
              <a16:creationId xmlns:a16="http://schemas.microsoft.com/office/drawing/2014/main" id="{48175523-D52E-43F6-8207-F9627E71786D}"/>
            </a:ext>
          </a:extLst>
        </cdr:cNvPr>
        <cdr:cNvCxnSpPr/>
      </cdr:nvCxnSpPr>
      <cdr:spPr>
        <a:xfrm xmlns:a="http://schemas.openxmlformats.org/drawingml/2006/main" flipV="1">
          <a:off x="2350901" y="575082"/>
          <a:ext cx="0" cy="4752216"/>
        </a:xfrm>
        <a:prstGeom xmlns:a="http://schemas.openxmlformats.org/drawingml/2006/main" prst="line">
          <a:avLst/>
        </a:prstGeom>
        <a:ln xmlns:a="http://schemas.openxmlformats.org/drawingml/2006/main" w="9525">
          <a:prstDash val="lg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0.16007</cdr:x>
      <cdr:y>0.09751</cdr:y>
    </cdr:from>
    <cdr:to>
      <cdr:x>0.16007</cdr:x>
      <cdr:y>0.90114</cdr:y>
    </cdr:to>
    <cdr:cxnSp macro="">
      <cdr:nvCxnSpPr>
        <cdr:cNvPr id="4" name="Straight Connector 3">
          <a:extLst xmlns:a="http://schemas.openxmlformats.org/drawingml/2006/main">
            <a:ext uri="{FF2B5EF4-FFF2-40B4-BE49-F238E27FC236}">
              <a16:creationId xmlns:a16="http://schemas.microsoft.com/office/drawing/2014/main" id="{E9E6E5BE-3F3F-4D57-852D-B304C4D63A41}"/>
            </a:ext>
          </a:extLst>
        </cdr:cNvPr>
        <cdr:cNvCxnSpPr/>
      </cdr:nvCxnSpPr>
      <cdr:spPr>
        <a:xfrm xmlns:a="http://schemas.openxmlformats.org/drawingml/2006/main" flipV="1">
          <a:off x="1212491" y="576619"/>
          <a:ext cx="0" cy="4752217"/>
        </a:xfrm>
        <a:prstGeom xmlns:a="http://schemas.openxmlformats.org/drawingml/2006/main" prst="line">
          <a:avLst/>
        </a:prstGeom>
        <a:ln xmlns:a="http://schemas.openxmlformats.org/drawingml/2006/main" w="12700">
          <a:prstDash val="lg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0.20402</cdr:x>
      <cdr:y>0.0832</cdr:y>
    </cdr:from>
    <cdr:to>
      <cdr:x>0.34144</cdr:x>
      <cdr:y>0.21036</cdr:y>
    </cdr:to>
    <cdr:sp macro="" textlink="">
      <cdr:nvSpPr>
        <cdr:cNvPr id="6" name="TextBox 5"/>
        <cdr:cNvSpPr txBox="1"/>
      </cdr:nvSpPr>
      <cdr:spPr>
        <a:xfrm xmlns:a="http://schemas.openxmlformats.org/drawingml/2006/main">
          <a:off x="1838326" y="504827"/>
          <a:ext cx="1238250" cy="771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1.xml><?xml version="1.0" encoding="utf-8"?>
<c:userShapes xmlns:c="http://schemas.openxmlformats.org/drawingml/2006/chart">
  <cdr:relSizeAnchor xmlns:cdr="http://schemas.openxmlformats.org/drawingml/2006/chartDrawing">
    <cdr:from>
      <cdr:x>0.19881</cdr:x>
      <cdr:y>0.08296</cdr:y>
    </cdr:from>
    <cdr:to>
      <cdr:x>0.19881</cdr:x>
      <cdr:y>0.89707</cdr:y>
    </cdr:to>
    <cdr:cxnSp macro="">
      <cdr:nvCxnSpPr>
        <cdr:cNvPr id="3" name="Straight Connector 2">
          <a:extLst xmlns:a="http://schemas.openxmlformats.org/drawingml/2006/main">
            <a:ext uri="{FF2B5EF4-FFF2-40B4-BE49-F238E27FC236}">
              <a16:creationId xmlns:a16="http://schemas.microsoft.com/office/drawing/2014/main" id="{AD2CFF6C-4886-41B9-BE30-F6865B4ED8F7}"/>
            </a:ext>
          </a:extLst>
        </cdr:cNvPr>
        <cdr:cNvCxnSpPr/>
      </cdr:nvCxnSpPr>
      <cdr:spPr>
        <a:xfrm xmlns:a="http://schemas.openxmlformats.org/drawingml/2006/main" flipV="1">
          <a:off x="1482744" y="468331"/>
          <a:ext cx="0" cy="4595773"/>
        </a:xfrm>
        <a:prstGeom xmlns:a="http://schemas.openxmlformats.org/drawingml/2006/main" prst="line">
          <a:avLst/>
        </a:prstGeom>
        <a:ln xmlns:a="http://schemas.openxmlformats.org/drawingml/2006/main" w="12700">
          <a:solidFill>
            <a:schemeClr val="accent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0.41912</cdr:x>
      <cdr:y>0.08085</cdr:y>
    </cdr:from>
    <cdr:to>
      <cdr:x>0.41912</cdr:x>
      <cdr:y>0.88864</cdr:y>
    </cdr:to>
    <cdr:cxnSp macro="">
      <cdr:nvCxnSpPr>
        <cdr:cNvPr id="4" name="Straight Connector 3">
          <a:extLst xmlns:a="http://schemas.openxmlformats.org/drawingml/2006/main">
            <a:ext uri="{FF2B5EF4-FFF2-40B4-BE49-F238E27FC236}">
              <a16:creationId xmlns:a16="http://schemas.microsoft.com/office/drawing/2014/main" id="{034836E4-9B01-4027-9097-490CC75BA670}"/>
            </a:ext>
          </a:extLst>
        </cdr:cNvPr>
        <cdr:cNvCxnSpPr/>
      </cdr:nvCxnSpPr>
      <cdr:spPr>
        <a:xfrm xmlns:a="http://schemas.openxmlformats.org/drawingml/2006/main" flipV="1">
          <a:off x="3125810" y="456425"/>
          <a:ext cx="0" cy="4560096"/>
        </a:xfrm>
        <a:prstGeom xmlns:a="http://schemas.openxmlformats.org/drawingml/2006/main" prst="line">
          <a:avLst/>
        </a:prstGeom>
        <a:ln xmlns:a="http://schemas.openxmlformats.org/drawingml/2006/main" w="12700">
          <a:solidFill>
            <a:schemeClr val="accent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2.xml><?xml version="1.0" encoding="utf-8"?>
<xdr:wsDr xmlns:xdr="http://schemas.openxmlformats.org/drawingml/2006/spreadsheetDrawing" xmlns:a="http://schemas.openxmlformats.org/drawingml/2006/main">
  <xdr:twoCellAnchor>
    <xdr:from>
      <xdr:col>0</xdr:col>
      <xdr:colOff>228600</xdr:colOff>
      <xdr:row>1</xdr:row>
      <xdr:rowOff>9525</xdr:rowOff>
    </xdr:from>
    <xdr:to>
      <xdr:col>5</xdr:col>
      <xdr:colOff>258762</xdr:colOff>
      <xdr:row>3</xdr:row>
      <xdr:rowOff>119063</xdr:rowOff>
    </xdr:to>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228600" y="200025"/>
          <a:ext cx="3078162" cy="490538"/>
        </a:xfrm>
        <a:prstGeom prst="rect">
          <a:avLst/>
        </a:prstGeom>
        <a:solidFill>
          <a:srgbClr val="93CDD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US" sz="2400" b="1"/>
            <a:t>Right</a:t>
          </a:r>
          <a:r>
            <a:rPr lang="en-US" sz="2400" b="1" baseline="0"/>
            <a:t> Sizing Injectors</a:t>
          </a:r>
          <a:endParaRPr lang="en-US" sz="2400" b="1"/>
        </a:p>
      </xdr:txBody>
    </xdr:sp>
    <xdr:clientData/>
  </xdr:twoCellAnchor>
  <xdr:twoCellAnchor>
    <xdr:from>
      <xdr:col>0</xdr:col>
      <xdr:colOff>219075</xdr:colOff>
      <xdr:row>4</xdr:row>
      <xdr:rowOff>9525</xdr:rowOff>
    </xdr:from>
    <xdr:to>
      <xdr:col>7</xdr:col>
      <xdr:colOff>226484</xdr:colOff>
      <xdr:row>9</xdr:row>
      <xdr:rowOff>39953</xdr:rowOff>
    </xdr:to>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219075" y="771525"/>
          <a:ext cx="4274609" cy="982928"/>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This</a:t>
          </a:r>
          <a:r>
            <a:rPr lang="en-US" sz="1200" baseline="0"/>
            <a:t> graphy shows that if you have injectors larger than necessary for your HP load, then the engine is running less efficienty. Use the calculator below to see how much you could decrease your fuel consumption and how much money you could save.</a:t>
          </a:r>
          <a:endParaRPr lang="en-US" sz="1200"/>
        </a:p>
      </xdr:txBody>
    </xdr:sp>
    <xdr:clientData/>
  </xdr:twoCellAnchor>
  <xdr:twoCellAnchor>
    <xdr:from>
      <xdr:col>7</xdr:col>
      <xdr:colOff>419100</xdr:colOff>
      <xdr:row>4</xdr:row>
      <xdr:rowOff>66675</xdr:rowOff>
    </xdr:from>
    <xdr:to>
      <xdr:col>17</xdr:col>
      <xdr:colOff>352425</xdr:colOff>
      <xdr:row>29</xdr:row>
      <xdr:rowOff>57150</xdr:rowOff>
    </xdr:to>
    <xdr:graphicFrame macro="">
      <xdr:nvGraphicFramePr>
        <xdr:cNvPr id="4" name="Chart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295275</xdr:colOff>
      <xdr:row>28</xdr:row>
      <xdr:rowOff>9525</xdr:rowOff>
    </xdr:from>
    <xdr:to>
      <xdr:col>7</xdr:col>
      <xdr:colOff>228601</xdr:colOff>
      <xdr:row>29</xdr:row>
      <xdr:rowOff>38100</xdr:rowOff>
    </xdr:to>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904875" y="5791200"/>
          <a:ext cx="3590926" cy="219075"/>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b"/>
        <a:lstStyle/>
        <a:p>
          <a:pPr algn="ctr"/>
          <a:r>
            <a:rPr lang="en-US" sz="900" b="0"/>
            <a:t>*These are estimates</a:t>
          </a:r>
          <a:r>
            <a:rPr lang="en-US" sz="900" b="0" baseline="0"/>
            <a:t> based on manufacturer's data for a 2-cycle engine</a:t>
          </a:r>
          <a:endParaRPr lang="en-US" sz="900" b="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38100</xdr:colOff>
      <xdr:row>1</xdr:row>
      <xdr:rowOff>0</xdr:rowOff>
    </xdr:from>
    <xdr:to>
      <xdr:col>12</xdr:col>
      <xdr:colOff>590550</xdr:colOff>
      <xdr:row>15</xdr:row>
      <xdr:rowOff>0</xdr:rowOff>
    </xdr:to>
    <xdr:sp macro="" textlink="">
      <xdr:nvSpPr>
        <xdr:cNvPr id="5" name="TextBox 4">
          <a:extLst>
            <a:ext uri="{FF2B5EF4-FFF2-40B4-BE49-F238E27FC236}">
              <a16:creationId xmlns:a16="http://schemas.microsoft.com/office/drawing/2014/main" id="{00000000-0008-0000-1100-000005000000}"/>
            </a:ext>
          </a:extLst>
        </xdr:cNvPr>
        <xdr:cNvSpPr txBox="1"/>
      </xdr:nvSpPr>
      <xdr:spPr>
        <a:xfrm>
          <a:off x="38100" y="190500"/>
          <a:ext cx="11249025" cy="2667000"/>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Instructions:</a:t>
          </a:r>
        </a:p>
        <a:p>
          <a:r>
            <a:rPr lang="en-US" sz="1100"/>
            <a:t>Brake Specific Fuel Consumption (BSFC) is the amount of fuel (grams) an engine uses to produce a unit</a:t>
          </a:r>
          <a:r>
            <a:rPr lang="en-US" sz="1100" baseline="0"/>
            <a:t> </a:t>
          </a:r>
          <a:r>
            <a:rPr lang="en-US" sz="1100"/>
            <a:t>of energy (HP).   It is a measure</a:t>
          </a:r>
          <a:r>
            <a:rPr lang="en-US" sz="1100" baseline="0"/>
            <a:t> of how fuel efficient your engine is under different loads.  </a:t>
          </a:r>
        </a:p>
        <a:p>
          <a:endParaRPr lang="en-US" sz="1100" baseline="0"/>
        </a:p>
        <a:p>
          <a:r>
            <a:rPr lang="en-US" sz="1100"/>
            <a:t>Diesel engines are typically very </a:t>
          </a:r>
          <a:r>
            <a:rPr lang="en-US" sz="1100" u="sng"/>
            <a:t>inefficient</a:t>
          </a:r>
          <a:r>
            <a:rPr lang="en-US" sz="1100"/>
            <a:t> when lightly loaded with performance rapidly improving</a:t>
          </a:r>
          <a:r>
            <a:rPr lang="en-US" sz="1100" baseline="0"/>
            <a:t> as the load reaches about 30% - 50% of rated HP.  Each engine has it's own specific BSFC number depending on maintenance and wear.  BSFC is generally </a:t>
          </a:r>
          <a:r>
            <a:rPr lang="en-US" sz="1100" baseline="0">
              <a:solidFill>
                <a:schemeClr val="dk1"/>
              </a:solidFill>
              <a:effectLst/>
              <a:latin typeface="+mn-lt"/>
              <a:ea typeface="+mn-ea"/>
              <a:cs typeface="+mn-cs"/>
            </a:rPr>
            <a:t>a function of what % of the engine's rated total HP is being used and </a:t>
          </a:r>
          <a:r>
            <a:rPr lang="en-US" sz="1100" baseline="0"/>
            <a:t>independent of the number of cylinders  or total HP of the engine .</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For purposes of this energy audit, average BSFC values for various family's of engines have been determined based on factory specification and field work.   </a:t>
          </a:r>
          <a:r>
            <a:rPr lang="en-US" sz="1100" baseline="0"/>
            <a:t>The graphs on this page represent this blended data and identify an average value for that engine family based on % of HP load.  </a:t>
          </a:r>
        </a:p>
        <a:p>
          <a:endParaRPr lang="en-US" sz="1100" baseline="0"/>
        </a:p>
        <a:p>
          <a:r>
            <a:rPr lang="en-US" sz="1100" baseline="0"/>
            <a:t>To fill out this worksheet, look at the calculated "% of rated HP" row for each operational mode and "transit" vs. "Fishing" found in the  blue boxes.  Use this number to determine an appropriate BSFC value for your family of engine and enter that number in the RED cell for the appropriate engine. Use the graph that corresponds to your family of engine for each red box you fill.</a:t>
          </a:r>
        </a:p>
        <a:p>
          <a:endParaRPr lang="en-US" sz="1100" baseline="0"/>
        </a:p>
        <a:p>
          <a:r>
            <a:rPr lang="en-US" sz="1100">
              <a:solidFill>
                <a:schemeClr val="dk1"/>
              </a:solidFill>
              <a:effectLst/>
              <a:latin typeface="+mn-lt"/>
              <a:ea typeface="+mn-ea"/>
              <a:cs typeface="+mn-cs"/>
            </a:rPr>
            <a:t>When you are finished,  go to the "Summary"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tab to review how your vessel uses</a:t>
          </a:r>
          <a:r>
            <a:rPr lang="en-US" sz="1100" baseline="0">
              <a:solidFill>
                <a:schemeClr val="dk1"/>
              </a:solidFill>
              <a:effectLst/>
              <a:latin typeface="+mn-lt"/>
              <a:ea typeface="+mn-ea"/>
              <a:cs typeface="+mn-cs"/>
            </a:rPr>
            <a:t> energy in various fisheries.</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161925</xdr:rowOff>
    </xdr:from>
    <xdr:to>
      <xdr:col>10</xdr:col>
      <xdr:colOff>19050</xdr:colOff>
      <xdr:row>5</xdr:row>
      <xdr:rowOff>167640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94360" y="161925"/>
          <a:ext cx="9696450" cy="958215"/>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Instructions:</a:t>
          </a:r>
        </a:p>
        <a:p>
          <a:r>
            <a:rPr lang="en-US" sz="1100"/>
            <a:t>Fill in the </a:t>
          </a:r>
          <a:r>
            <a:rPr lang="en-US" sz="1100">
              <a:solidFill>
                <a:srgbClr val="00B050"/>
              </a:solidFill>
            </a:rPr>
            <a:t>green</a:t>
          </a:r>
          <a:r>
            <a:rPr lang="en-US" sz="1100"/>
            <a:t> cells with information specific to your vessel. You</a:t>
          </a:r>
          <a:r>
            <a:rPr lang="en-US" sz="1100" baseline="0"/>
            <a:t> DON'T need to input anything into the </a:t>
          </a:r>
          <a:r>
            <a:rPr lang="en-US" sz="1100" baseline="0">
              <a:solidFill>
                <a:srgbClr val="0070C0"/>
              </a:solidFill>
            </a:rPr>
            <a:t>blue</a:t>
          </a:r>
          <a:r>
            <a:rPr lang="en-US" sz="1100" baseline="0"/>
            <a:t> cells.</a:t>
          </a:r>
          <a:r>
            <a:rPr lang="en-US" sz="1100"/>
            <a:t> </a:t>
          </a:r>
          <a:r>
            <a:rPr lang="en-US" sz="1100" baseline="0">
              <a:solidFill>
                <a:schemeClr val="dk1"/>
              </a:solidFill>
              <a:effectLst/>
              <a:latin typeface="+mn-lt"/>
              <a:ea typeface="+mn-ea"/>
              <a:cs typeface="+mn-cs"/>
            </a:rPr>
            <a:t>If something does not apply or you do </a:t>
          </a:r>
          <a:r>
            <a:rPr lang="en-US" sz="1100" u="sng" baseline="0">
              <a:solidFill>
                <a:schemeClr val="dk1"/>
              </a:solidFill>
              <a:effectLst/>
              <a:latin typeface="+mn-lt"/>
              <a:ea typeface="+mn-ea"/>
              <a:cs typeface="+mn-cs"/>
            </a:rPr>
            <a:t>not</a:t>
          </a:r>
          <a:r>
            <a:rPr lang="en-US" sz="1100" baseline="0">
              <a:solidFill>
                <a:schemeClr val="dk1"/>
              </a:solidFill>
              <a:effectLst/>
              <a:latin typeface="+mn-lt"/>
              <a:ea typeface="+mn-ea"/>
              <a:cs typeface="+mn-cs"/>
            </a:rPr>
            <a:t> have multiple engines, simply leave those cells blank or enter zero.  "Other" refers to any other maintenance required by your vessel not included in the previous categories. Base these maintenance intervals and costs on an average year. Don't include new purchases (such as a brand new engine), only the cost of maintenance. When you are done, click on the "Operating Mode 1" link or use the tabs below to begin filling in information specific to that operational mode.</a:t>
          </a:r>
          <a:endParaRPr lang="en-US" sz="1100"/>
        </a:p>
      </xdr:txBody>
    </xdr:sp>
    <xdr:clientData/>
  </xdr:twoCellAnchor>
  <xdr:twoCellAnchor>
    <xdr:from>
      <xdr:col>1</xdr:col>
      <xdr:colOff>990600</xdr:colOff>
      <xdr:row>6</xdr:row>
      <xdr:rowOff>47625</xdr:rowOff>
    </xdr:from>
    <xdr:to>
      <xdr:col>2</xdr:col>
      <xdr:colOff>1257300</xdr:colOff>
      <xdr:row>8</xdr:row>
      <xdr:rowOff>57150</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1581150" y="1190625"/>
          <a:ext cx="1885950" cy="390525"/>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a:t>Operating</a:t>
          </a:r>
          <a:r>
            <a:rPr lang="en-US" sz="1400" b="1" u="sng" baseline="0"/>
            <a:t> Mode 1</a:t>
          </a:r>
          <a:endParaRPr lang="en-US" sz="1400" b="1" u="sng"/>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1811111</xdr:colOff>
      <xdr:row>0</xdr:row>
      <xdr:rowOff>70757</xdr:rowOff>
    </xdr:from>
    <xdr:to>
      <xdr:col>2</xdr:col>
      <xdr:colOff>0</xdr:colOff>
      <xdr:row>2</xdr:row>
      <xdr:rowOff>80282</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811111" y="2737757"/>
          <a:ext cx="1805667" cy="390525"/>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a:t>Operating</a:t>
          </a:r>
          <a:r>
            <a:rPr lang="en-US" sz="1400" b="1" u="sng" baseline="0"/>
            <a:t> Mode 2</a:t>
          </a:r>
          <a:endParaRPr lang="en-US" sz="1400" b="1" u="sng"/>
        </a:p>
      </xdr:txBody>
    </xdr:sp>
    <xdr:clientData/>
  </xdr:twoCellAnchor>
  <xdr:twoCellAnchor>
    <xdr:from>
      <xdr:col>13</xdr:col>
      <xdr:colOff>235325</xdr:colOff>
      <xdr:row>0</xdr:row>
      <xdr:rowOff>44664</xdr:rowOff>
    </xdr:from>
    <xdr:to>
      <xdr:col>14</xdr:col>
      <xdr:colOff>1158209</xdr:colOff>
      <xdr:row>2</xdr:row>
      <xdr:rowOff>57631</xdr:rowOff>
    </xdr:to>
    <xdr:sp macro="" textlink="">
      <xdr:nvSpPr>
        <xdr:cNvPr id="6" name="Rounded Rectangle 5">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a:xfrm>
          <a:off x="6790766" y="44664"/>
          <a:ext cx="1516796" cy="416379"/>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a:t>Vessel Summary</a:t>
          </a:r>
        </a:p>
      </xdr:txBody>
    </xdr:sp>
    <xdr:clientData/>
  </xdr:twoCellAnchor>
  <xdr:twoCellAnchor>
    <xdr:from>
      <xdr:col>2</xdr:col>
      <xdr:colOff>112059</xdr:colOff>
      <xdr:row>0</xdr:row>
      <xdr:rowOff>64674</xdr:rowOff>
    </xdr:from>
    <xdr:to>
      <xdr:col>4</xdr:col>
      <xdr:colOff>201706</xdr:colOff>
      <xdr:row>2</xdr:row>
      <xdr:rowOff>74199</xdr:rowOff>
    </xdr:to>
    <xdr:sp macro="" textlink="">
      <xdr:nvSpPr>
        <xdr:cNvPr id="412" name="Rounded Rectangle 411">
          <a:hlinkClick xmlns:r="http://schemas.openxmlformats.org/officeDocument/2006/relationships" r:id="rId3"/>
          <a:extLst>
            <a:ext uri="{FF2B5EF4-FFF2-40B4-BE49-F238E27FC236}">
              <a16:creationId xmlns:a16="http://schemas.microsoft.com/office/drawing/2014/main" id="{00000000-0008-0000-0300-00009C010000}"/>
            </a:ext>
          </a:extLst>
        </xdr:cNvPr>
        <xdr:cNvSpPr/>
      </xdr:nvSpPr>
      <xdr:spPr>
        <a:xfrm>
          <a:off x="2868706" y="3684174"/>
          <a:ext cx="1736912" cy="390525"/>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a:t>Operating</a:t>
          </a:r>
          <a:r>
            <a:rPr lang="en-US" sz="1400" b="1" u="sng" baseline="0"/>
            <a:t> Mode 3</a:t>
          </a:r>
          <a:endParaRPr lang="en-US" sz="1400" b="1" u="sng"/>
        </a:p>
      </xdr:txBody>
    </xdr:sp>
    <xdr:clientData/>
  </xdr:twoCellAnchor>
  <xdr:twoCellAnchor>
    <xdr:from>
      <xdr:col>4</xdr:col>
      <xdr:colOff>307362</xdr:colOff>
      <xdr:row>0</xdr:row>
      <xdr:rowOff>59230</xdr:rowOff>
    </xdr:from>
    <xdr:to>
      <xdr:col>13</xdr:col>
      <xdr:colOff>78440</xdr:colOff>
      <xdr:row>2</xdr:row>
      <xdr:rowOff>68755</xdr:rowOff>
    </xdr:to>
    <xdr:sp macro="" textlink="">
      <xdr:nvSpPr>
        <xdr:cNvPr id="413" name="Rounded Rectangle 412">
          <a:hlinkClick xmlns:r="http://schemas.openxmlformats.org/officeDocument/2006/relationships" r:id="rId4"/>
          <a:extLst>
            <a:ext uri="{FF2B5EF4-FFF2-40B4-BE49-F238E27FC236}">
              <a16:creationId xmlns:a16="http://schemas.microsoft.com/office/drawing/2014/main" id="{00000000-0008-0000-0300-00009D010000}"/>
            </a:ext>
          </a:extLst>
        </xdr:cNvPr>
        <xdr:cNvSpPr/>
      </xdr:nvSpPr>
      <xdr:spPr>
        <a:xfrm>
          <a:off x="4711274" y="3678730"/>
          <a:ext cx="1586431" cy="390525"/>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a:t>Operating</a:t>
          </a:r>
          <a:r>
            <a:rPr lang="en-US" sz="1400" b="1" u="sng" baseline="0"/>
            <a:t> Mode 4</a:t>
          </a:r>
          <a:endParaRPr lang="en-US" sz="1400" b="1" u="sng"/>
        </a:p>
      </xdr:txBody>
    </xdr:sp>
    <xdr:clientData/>
  </xdr:twoCellAnchor>
  <xdr:twoCellAnchor>
    <xdr:from>
      <xdr:col>0</xdr:col>
      <xdr:colOff>56029</xdr:colOff>
      <xdr:row>2</xdr:row>
      <xdr:rowOff>100853</xdr:rowOff>
    </xdr:from>
    <xdr:to>
      <xdr:col>13</xdr:col>
      <xdr:colOff>156882</xdr:colOff>
      <xdr:row>5</xdr:row>
      <xdr:rowOff>168088</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6029" y="504265"/>
          <a:ext cx="6656294" cy="649941"/>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 Fill out green boxes with data specific to your boat. Change the assumed power demands if you know</a:t>
          </a:r>
          <a:r>
            <a:rPr lang="en-US" sz="1100" baseline="0"/>
            <a:t> more accurate information for your specific boat. Check the box to indicate which engine carries each load. The check box at the top of each column checks all boxes below it. Loads may be divided between engines.</a:t>
          </a:r>
          <a:endParaRPr 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25400</xdr:colOff>
          <xdr:row>7</xdr:row>
          <xdr:rowOff>0</xdr:rowOff>
        </xdr:from>
        <xdr:to>
          <xdr:col>13</xdr:col>
          <xdr:colOff>304800</xdr:colOff>
          <xdr:row>8</xdr:row>
          <xdr:rowOff>50800</xdr:rowOff>
        </xdr:to>
        <xdr:sp macro="" textlink="">
          <xdr:nvSpPr>
            <xdr:cNvPr id="4139" name="Group Box 43" hidden="1">
              <a:extLst>
                <a:ext uri="{63B3BB69-23CF-44E3-9099-C40C66FF867C}">
                  <a14:compatExt spid="_x0000_s4139"/>
                </a:ext>
                <a:ext uri="{FF2B5EF4-FFF2-40B4-BE49-F238E27FC236}">
                  <a16:creationId xmlns:a16="http://schemas.microsoft.com/office/drawing/2014/main" id="{0DE0849D-28AB-E04D-9FD5-C29903463D0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7</xdr:row>
          <xdr:rowOff>0</xdr:rowOff>
        </xdr:from>
        <xdr:to>
          <xdr:col>13</xdr:col>
          <xdr:colOff>114300</xdr:colOff>
          <xdr:row>8</xdr:row>
          <xdr:rowOff>63500</xdr:rowOff>
        </xdr:to>
        <xdr:sp macro="" textlink="">
          <xdr:nvSpPr>
            <xdr:cNvPr id="4145" name="Group Box 49" hidden="1">
              <a:extLst>
                <a:ext uri="{63B3BB69-23CF-44E3-9099-C40C66FF867C}">
                  <a14:compatExt spid="_x0000_s4145"/>
                </a:ext>
                <a:ext uri="{FF2B5EF4-FFF2-40B4-BE49-F238E27FC236}">
                  <a16:creationId xmlns:a16="http://schemas.microsoft.com/office/drawing/2014/main" id="{A94B92F1-3106-E146-937A-383E837CE70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13</xdr:col>
          <xdr:colOff>330200</xdr:colOff>
          <xdr:row>8</xdr:row>
          <xdr:rowOff>88900</xdr:rowOff>
        </xdr:to>
        <xdr:sp macro="" textlink="">
          <xdr:nvSpPr>
            <xdr:cNvPr id="4148" name="Group Box 52" hidden="1">
              <a:extLst>
                <a:ext uri="{63B3BB69-23CF-44E3-9099-C40C66FF867C}">
                  <a14:compatExt spid="_x0000_s4148"/>
                </a:ext>
                <a:ext uri="{FF2B5EF4-FFF2-40B4-BE49-F238E27FC236}">
                  <a16:creationId xmlns:a16="http://schemas.microsoft.com/office/drawing/2014/main" id="{4228B2EA-5341-8340-B0AE-B51B1BDB6B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0</xdr:rowOff>
        </xdr:from>
        <xdr:to>
          <xdr:col>13</xdr:col>
          <xdr:colOff>368300</xdr:colOff>
          <xdr:row>8</xdr:row>
          <xdr:rowOff>50800</xdr:rowOff>
        </xdr:to>
        <xdr:sp macro="" textlink="">
          <xdr:nvSpPr>
            <xdr:cNvPr id="4149" name="Group Box 53" hidden="1">
              <a:extLst>
                <a:ext uri="{63B3BB69-23CF-44E3-9099-C40C66FF867C}">
                  <a14:compatExt spid="_x0000_s4149"/>
                </a:ext>
                <a:ext uri="{FF2B5EF4-FFF2-40B4-BE49-F238E27FC236}">
                  <a16:creationId xmlns:a16="http://schemas.microsoft.com/office/drawing/2014/main" id="{38C1F7A8-2B60-9249-A576-36AFA5DB07A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8</xdr:row>
          <xdr:rowOff>0</xdr:rowOff>
        </xdr:from>
        <xdr:to>
          <xdr:col>13</xdr:col>
          <xdr:colOff>304800</xdr:colOff>
          <xdr:row>9</xdr:row>
          <xdr:rowOff>50800</xdr:rowOff>
        </xdr:to>
        <xdr:sp macro="" textlink="">
          <xdr:nvSpPr>
            <xdr:cNvPr id="4189" name="Group Box 93" hidden="1">
              <a:extLst>
                <a:ext uri="{63B3BB69-23CF-44E3-9099-C40C66FF867C}">
                  <a14:compatExt spid="_x0000_s4189"/>
                </a:ext>
                <a:ext uri="{FF2B5EF4-FFF2-40B4-BE49-F238E27FC236}">
                  <a16:creationId xmlns:a16="http://schemas.microsoft.com/office/drawing/2014/main" id="{15B615D3-8CFC-D344-BA45-16A90CFD4F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8</xdr:row>
          <xdr:rowOff>0</xdr:rowOff>
        </xdr:from>
        <xdr:to>
          <xdr:col>13</xdr:col>
          <xdr:colOff>114300</xdr:colOff>
          <xdr:row>9</xdr:row>
          <xdr:rowOff>88900</xdr:rowOff>
        </xdr:to>
        <xdr:sp macro="" textlink="">
          <xdr:nvSpPr>
            <xdr:cNvPr id="4190" name="Group Box 94" hidden="1">
              <a:extLst>
                <a:ext uri="{63B3BB69-23CF-44E3-9099-C40C66FF867C}">
                  <a14:compatExt spid="_x0000_s4190"/>
                </a:ext>
                <a:ext uri="{FF2B5EF4-FFF2-40B4-BE49-F238E27FC236}">
                  <a16:creationId xmlns:a16="http://schemas.microsoft.com/office/drawing/2014/main" id="{2113FDE7-7022-2940-9451-2F9FE2BA7E0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241300</xdr:rowOff>
        </xdr:from>
        <xdr:to>
          <xdr:col>13</xdr:col>
          <xdr:colOff>330200</xdr:colOff>
          <xdr:row>10</xdr:row>
          <xdr:rowOff>50800</xdr:rowOff>
        </xdr:to>
        <xdr:sp macro="" textlink="">
          <xdr:nvSpPr>
            <xdr:cNvPr id="4191" name="Group Box 95" hidden="1">
              <a:extLst>
                <a:ext uri="{63B3BB69-23CF-44E3-9099-C40C66FF867C}">
                  <a14:compatExt spid="_x0000_s4191"/>
                </a:ext>
                <a:ext uri="{FF2B5EF4-FFF2-40B4-BE49-F238E27FC236}">
                  <a16:creationId xmlns:a16="http://schemas.microsoft.com/office/drawing/2014/main" id="{CB5BFF20-87DC-E848-BF08-6184835C72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10</xdr:row>
          <xdr:rowOff>0</xdr:rowOff>
        </xdr:from>
        <xdr:to>
          <xdr:col>13</xdr:col>
          <xdr:colOff>368300</xdr:colOff>
          <xdr:row>11</xdr:row>
          <xdr:rowOff>76200</xdr:rowOff>
        </xdr:to>
        <xdr:sp macro="" textlink="">
          <xdr:nvSpPr>
            <xdr:cNvPr id="4192" name="Group Box 96" hidden="1">
              <a:extLst>
                <a:ext uri="{63B3BB69-23CF-44E3-9099-C40C66FF867C}">
                  <a14:compatExt spid="_x0000_s4192"/>
                </a:ext>
                <a:ext uri="{FF2B5EF4-FFF2-40B4-BE49-F238E27FC236}">
                  <a16:creationId xmlns:a16="http://schemas.microsoft.com/office/drawing/2014/main" id="{3E3AA9DF-1889-7E46-A91F-608A81918A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8</xdr:row>
          <xdr:rowOff>254000</xdr:rowOff>
        </xdr:from>
        <xdr:to>
          <xdr:col>13</xdr:col>
          <xdr:colOff>304800</xdr:colOff>
          <xdr:row>10</xdr:row>
          <xdr:rowOff>50800</xdr:rowOff>
        </xdr:to>
        <xdr:sp macro="" textlink="">
          <xdr:nvSpPr>
            <xdr:cNvPr id="4209" name="Group Box 113" hidden="1">
              <a:extLst>
                <a:ext uri="{63B3BB69-23CF-44E3-9099-C40C66FF867C}">
                  <a14:compatExt spid="_x0000_s4209"/>
                </a:ext>
                <a:ext uri="{FF2B5EF4-FFF2-40B4-BE49-F238E27FC236}">
                  <a16:creationId xmlns:a16="http://schemas.microsoft.com/office/drawing/2014/main" id="{821F5EFC-B94D-D14A-BA3E-CF878522CCD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9</xdr:row>
          <xdr:rowOff>266700</xdr:rowOff>
        </xdr:from>
        <xdr:to>
          <xdr:col>13</xdr:col>
          <xdr:colOff>114300</xdr:colOff>
          <xdr:row>11</xdr:row>
          <xdr:rowOff>50800</xdr:rowOff>
        </xdr:to>
        <xdr:sp macro="" textlink="">
          <xdr:nvSpPr>
            <xdr:cNvPr id="4210" name="Group Box 114" hidden="1">
              <a:extLst>
                <a:ext uri="{63B3BB69-23CF-44E3-9099-C40C66FF867C}">
                  <a14:compatExt spid="_x0000_s4210"/>
                </a:ext>
                <a:ext uri="{FF2B5EF4-FFF2-40B4-BE49-F238E27FC236}">
                  <a16:creationId xmlns:a16="http://schemas.microsoft.com/office/drawing/2014/main" id="{1CB24E8C-C0FD-384C-AFA9-D3AE4016DCC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241300</xdr:rowOff>
        </xdr:from>
        <xdr:to>
          <xdr:col>13</xdr:col>
          <xdr:colOff>330200</xdr:colOff>
          <xdr:row>12</xdr:row>
          <xdr:rowOff>50800</xdr:rowOff>
        </xdr:to>
        <xdr:sp macro="" textlink="">
          <xdr:nvSpPr>
            <xdr:cNvPr id="4211" name="Group Box 115" hidden="1">
              <a:extLst>
                <a:ext uri="{63B3BB69-23CF-44E3-9099-C40C66FF867C}">
                  <a14:compatExt spid="_x0000_s4211"/>
                </a:ext>
                <a:ext uri="{FF2B5EF4-FFF2-40B4-BE49-F238E27FC236}">
                  <a16:creationId xmlns:a16="http://schemas.microsoft.com/office/drawing/2014/main" id="{17A55728-EB54-CC4E-9A7B-4C53E395E92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8</xdr:row>
          <xdr:rowOff>50800</xdr:rowOff>
        </xdr:from>
        <xdr:to>
          <xdr:col>7</xdr:col>
          <xdr:colOff>279400</xdr:colOff>
          <xdr:row>8</xdr:row>
          <xdr:rowOff>241300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280DC2A-8F9E-D946-B3D9-8CEB361629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xdr:row>
          <xdr:rowOff>50800</xdr:rowOff>
        </xdr:from>
        <xdr:to>
          <xdr:col>8</xdr:col>
          <xdr:colOff>304800</xdr:colOff>
          <xdr:row>8</xdr:row>
          <xdr:rowOff>241300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8F26D0AC-1229-CF49-92A9-9778E8F886B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8</xdr:row>
          <xdr:rowOff>50800</xdr:rowOff>
        </xdr:from>
        <xdr:to>
          <xdr:col>9</xdr:col>
          <xdr:colOff>279400</xdr:colOff>
          <xdr:row>8</xdr:row>
          <xdr:rowOff>241300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FC8ABD88-4E0F-DF40-8399-58B30BB5083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xdr:row>
          <xdr:rowOff>38100</xdr:rowOff>
        </xdr:from>
        <xdr:to>
          <xdr:col>10</xdr:col>
          <xdr:colOff>304800</xdr:colOff>
          <xdr:row>8</xdr:row>
          <xdr:rowOff>241300</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587C08FE-312E-2540-99F7-43B5F50BA1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8</xdr:row>
          <xdr:rowOff>50800</xdr:rowOff>
        </xdr:from>
        <xdr:to>
          <xdr:col>9</xdr:col>
          <xdr:colOff>279400</xdr:colOff>
          <xdr:row>8</xdr:row>
          <xdr:rowOff>241300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52B4E051-FD8E-2344-A5E7-9E741EC4B6B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38100</xdr:rowOff>
        </xdr:from>
        <xdr:to>
          <xdr:col>7</xdr:col>
          <xdr:colOff>279400</xdr:colOff>
          <xdr:row>9</xdr:row>
          <xdr:rowOff>241300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7E78CF4C-8798-8048-A638-9A9B96E8E5F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xdr:row>
          <xdr:rowOff>38100</xdr:rowOff>
        </xdr:from>
        <xdr:to>
          <xdr:col>8</xdr:col>
          <xdr:colOff>304800</xdr:colOff>
          <xdr:row>9</xdr:row>
          <xdr:rowOff>241300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3EB50CC8-CB76-CF48-A277-43F13C3DE7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xdr:row>
          <xdr:rowOff>38100</xdr:rowOff>
        </xdr:from>
        <xdr:to>
          <xdr:col>9</xdr:col>
          <xdr:colOff>304800</xdr:colOff>
          <xdr:row>9</xdr:row>
          <xdr:rowOff>241300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E9333DA1-AD84-6D44-8211-4FE5AC1E908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10</xdr:row>
          <xdr:rowOff>38100</xdr:rowOff>
        </xdr:from>
        <xdr:to>
          <xdr:col>7</xdr:col>
          <xdr:colOff>304800</xdr:colOff>
          <xdr:row>10</xdr:row>
          <xdr:rowOff>241300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32D885E5-8B56-644F-AD47-E0D1DB648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10</xdr:row>
          <xdr:rowOff>38100</xdr:rowOff>
        </xdr:from>
        <xdr:to>
          <xdr:col>8</xdr:col>
          <xdr:colOff>279400</xdr:colOff>
          <xdr:row>10</xdr:row>
          <xdr:rowOff>241300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9BA16E1D-ECE0-FF42-AF6C-B2F8F8F9D38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10</xdr:row>
          <xdr:rowOff>38100</xdr:rowOff>
        </xdr:from>
        <xdr:to>
          <xdr:col>9</xdr:col>
          <xdr:colOff>279400</xdr:colOff>
          <xdr:row>10</xdr:row>
          <xdr:rowOff>241300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B4C0F08B-D675-0648-8C00-C0D0EBF35D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38100</xdr:rowOff>
        </xdr:from>
        <xdr:to>
          <xdr:col>10</xdr:col>
          <xdr:colOff>304800</xdr:colOff>
          <xdr:row>10</xdr:row>
          <xdr:rowOff>241300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4E39FAEB-EB51-3745-8F09-BAF60DD828D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11</xdr:row>
          <xdr:rowOff>50800</xdr:rowOff>
        </xdr:from>
        <xdr:to>
          <xdr:col>7</xdr:col>
          <xdr:colOff>279400</xdr:colOff>
          <xdr:row>11</xdr:row>
          <xdr:rowOff>241300</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F84ABFB0-1290-5441-A666-634AB75396D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11</xdr:row>
          <xdr:rowOff>38100</xdr:rowOff>
        </xdr:from>
        <xdr:to>
          <xdr:col>8</xdr:col>
          <xdr:colOff>279400</xdr:colOff>
          <xdr:row>11</xdr:row>
          <xdr:rowOff>241300</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88A202CB-8423-DA4D-A1BC-125F9081ADE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38100</xdr:rowOff>
        </xdr:from>
        <xdr:to>
          <xdr:col>9</xdr:col>
          <xdr:colOff>304800</xdr:colOff>
          <xdr:row>11</xdr:row>
          <xdr:rowOff>241300</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5106BDD3-2BED-DC43-9C33-8DCA9C7D247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38100</xdr:rowOff>
        </xdr:from>
        <xdr:to>
          <xdr:col>10</xdr:col>
          <xdr:colOff>304800</xdr:colOff>
          <xdr:row>11</xdr:row>
          <xdr:rowOff>241300</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E3C97902-FDC2-904E-85B8-63655972CB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13</xdr:row>
          <xdr:rowOff>63500</xdr:rowOff>
        </xdr:from>
        <xdr:to>
          <xdr:col>7</xdr:col>
          <xdr:colOff>279400</xdr:colOff>
          <xdr:row>13</xdr:row>
          <xdr:rowOff>241300</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1F3DC970-B064-6D40-9F9D-5E0D9FC509A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13</xdr:row>
          <xdr:rowOff>50800</xdr:rowOff>
        </xdr:from>
        <xdr:to>
          <xdr:col>8</xdr:col>
          <xdr:colOff>279400</xdr:colOff>
          <xdr:row>13</xdr:row>
          <xdr:rowOff>254000</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D3CDF563-52C7-4949-A94E-9967E27540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13</xdr:row>
          <xdr:rowOff>63500</xdr:rowOff>
        </xdr:from>
        <xdr:to>
          <xdr:col>9</xdr:col>
          <xdr:colOff>304800</xdr:colOff>
          <xdr:row>13</xdr:row>
          <xdr:rowOff>254000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2D9B8721-7A7B-C64B-B230-C09AF58852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13</xdr:row>
          <xdr:rowOff>63500</xdr:rowOff>
        </xdr:from>
        <xdr:to>
          <xdr:col>10</xdr:col>
          <xdr:colOff>279400</xdr:colOff>
          <xdr:row>13</xdr:row>
          <xdr:rowOff>254000</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348088F2-C0DE-E84C-B3AA-DBE9B86588C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15</xdr:row>
          <xdr:rowOff>38100</xdr:rowOff>
        </xdr:from>
        <xdr:to>
          <xdr:col>7</xdr:col>
          <xdr:colOff>279400</xdr:colOff>
          <xdr:row>15</xdr:row>
          <xdr:rowOff>241300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CC410CA8-91EA-9447-933F-B7C7445197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15</xdr:row>
          <xdr:rowOff>38100</xdr:rowOff>
        </xdr:from>
        <xdr:to>
          <xdr:col>8</xdr:col>
          <xdr:colOff>279400</xdr:colOff>
          <xdr:row>15</xdr:row>
          <xdr:rowOff>241300</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460739F7-303F-3B48-B30A-9D3D021B6DD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15</xdr:row>
          <xdr:rowOff>38100</xdr:rowOff>
        </xdr:from>
        <xdr:to>
          <xdr:col>9</xdr:col>
          <xdr:colOff>279400</xdr:colOff>
          <xdr:row>15</xdr:row>
          <xdr:rowOff>241300</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24CF277C-1BE2-6B4E-BEC0-1C69E508F1D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15</xdr:row>
          <xdr:rowOff>50800</xdr:rowOff>
        </xdr:from>
        <xdr:to>
          <xdr:col>10</xdr:col>
          <xdr:colOff>279400</xdr:colOff>
          <xdr:row>15</xdr:row>
          <xdr:rowOff>241300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9D31F798-9CF7-524E-B79D-7120806B34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16</xdr:row>
          <xdr:rowOff>38100</xdr:rowOff>
        </xdr:from>
        <xdr:to>
          <xdr:col>8</xdr:col>
          <xdr:colOff>279400</xdr:colOff>
          <xdr:row>16</xdr:row>
          <xdr:rowOff>241300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835E76E6-C520-0045-8DA5-E861E5A94D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16</xdr:row>
          <xdr:rowOff>38100</xdr:rowOff>
        </xdr:from>
        <xdr:to>
          <xdr:col>9</xdr:col>
          <xdr:colOff>279400</xdr:colOff>
          <xdr:row>16</xdr:row>
          <xdr:rowOff>241300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591F766C-A168-E342-9280-C8B41F4E4F8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16</xdr:row>
          <xdr:rowOff>38100</xdr:rowOff>
        </xdr:from>
        <xdr:to>
          <xdr:col>10</xdr:col>
          <xdr:colOff>279400</xdr:colOff>
          <xdr:row>16</xdr:row>
          <xdr:rowOff>241300</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1EA180EC-1A70-B846-85F6-7FD7730C7D5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25</xdr:row>
          <xdr:rowOff>0</xdr:rowOff>
        </xdr:from>
        <xdr:to>
          <xdr:col>13</xdr:col>
          <xdr:colOff>304800</xdr:colOff>
          <xdr:row>26</xdr:row>
          <xdr:rowOff>76200</xdr:rowOff>
        </xdr:to>
        <xdr:sp macro="" textlink="">
          <xdr:nvSpPr>
            <xdr:cNvPr id="4244" name="Group Box 148" hidden="1">
              <a:extLst>
                <a:ext uri="{63B3BB69-23CF-44E3-9099-C40C66FF867C}">
                  <a14:compatExt spid="_x0000_s4244"/>
                </a:ext>
                <a:ext uri="{FF2B5EF4-FFF2-40B4-BE49-F238E27FC236}">
                  <a16:creationId xmlns:a16="http://schemas.microsoft.com/office/drawing/2014/main" id="{2148D327-AE8C-BD43-8D76-3070004D49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25</xdr:row>
          <xdr:rowOff>266700</xdr:rowOff>
        </xdr:from>
        <xdr:to>
          <xdr:col>13</xdr:col>
          <xdr:colOff>114300</xdr:colOff>
          <xdr:row>27</xdr:row>
          <xdr:rowOff>76200</xdr:rowOff>
        </xdr:to>
        <xdr:sp macro="" textlink="">
          <xdr:nvSpPr>
            <xdr:cNvPr id="4245" name="Group Box 149" hidden="1">
              <a:extLst>
                <a:ext uri="{63B3BB69-23CF-44E3-9099-C40C66FF867C}">
                  <a14:compatExt spid="_x0000_s4245"/>
                </a:ext>
                <a:ext uri="{FF2B5EF4-FFF2-40B4-BE49-F238E27FC236}">
                  <a16:creationId xmlns:a16="http://schemas.microsoft.com/office/drawing/2014/main" id="{36129462-4E82-CC44-9DF2-7AE8AE8B00A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xdr:row>
          <xdr:rowOff>50800</xdr:rowOff>
        </xdr:from>
        <xdr:to>
          <xdr:col>7</xdr:col>
          <xdr:colOff>304800</xdr:colOff>
          <xdr:row>26</xdr:row>
          <xdr:rowOff>241300</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D2DF6753-DE0A-0A44-A6FF-FDAC8D5360B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26</xdr:row>
          <xdr:rowOff>50800</xdr:rowOff>
        </xdr:from>
        <xdr:to>
          <xdr:col>8</xdr:col>
          <xdr:colOff>304800</xdr:colOff>
          <xdr:row>26</xdr:row>
          <xdr:rowOff>241300</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C96ACE70-B738-6344-81D6-F87F3CBCD17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50800</xdr:rowOff>
        </xdr:from>
        <xdr:to>
          <xdr:col>9</xdr:col>
          <xdr:colOff>304800</xdr:colOff>
          <xdr:row>26</xdr:row>
          <xdr:rowOff>241300</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A915811D-4AEB-D04E-8E8F-C5E82182602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26</xdr:row>
          <xdr:rowOff>38100</xdr:rowOff>
        </xdr:from>
        <xdr:to>
          <xdr:col>10</xdr:col>
          <xdr:colOff>304800</xdr:colOff>
          <xdr:row>26</xdr:row>
          <xdr:rowOff>241300</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5714277-0DBC-9249-BF0C-3EDA3A1FC8D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32</xdr:row>
          <xdr:rowOff>50800</xdr:rowOff>
        </xdr:from>
        <xdr:to>
          <xdr:col>7</xdr:col>
          <xdr:colOff>279400</xdr:colOff>
          <xdr:row>32</xdr:row>
          <xdr:rowOff>228600</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22490C2F-AA7D-DC4C-BB94-1F71F770CA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32</xdr:row>
          <xdr:rowOff>50800</xdr:rowOff>
        </xdr:from>
        <xdr:to>
          <xdr:col>8</xdr:col>
          <xdr:colOff>279400</xdr:colOff>
          <xdr:row>32</xdr:row>
          <xdr:rowOff>241300</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2FA53CD0-C782-F94B-9265-AFB797F7195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32</xdr:row>
          <xdr:rowOff>50800</xdr:rowOff>
        </xdr:from>
        <xdr:to>
          <xdr:col>9</xdr:col>
          <xdr:colOff>304800</xdr:colOff>
          <xdr:row>32</xdr:row>
          <xdr:rowOff>241300</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A82550C5-9BF6-FC4E-B19F-4B42E111AA9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30</xdr:row>
          <xdr:rowOff>50800</xdr:rowOff>
        </xdr:from>
        <xdr:to>
          <xdr:col>7</xdr:col>
          <xdr:colOff>279400</xdr:colOff>
          <xdr:row>30</xdr:row>
          <xdr:rowOff>241300</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6CD99E47-F7B0-674C-BB9D-1ABE394BD7D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50800</xdr:rowOff>
        </xdr:from>
        <xdr:to>
          <xdr:col>8</xdr:col>
          <xdr:colOff>304800</xdr:colOff>
          <xdr:row>30</xdr:row>
          <xdr:rowOff>241300</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5309425C-AA19-784B-968B-1B6DDCF19DB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30</xdr:row>
          <xdr:rowOff>50800</xdr:rowOff>
        </xdr:from>
        <xdr:to>
          <xdr:col>9</xdr:col>
          <xdr:colOff>304800</xdr:colOff>
          <xdr:row>30</xdr:row>
          <xdr:rowOff>241300</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B15649A6-16A4-9E4E-9E3B-FF49EA74FE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30</xdr:row>
          <xdr:rowOff>50800</xdr:rowOff>
        </xdr:from>
        <xdr:to>
          <xdr:col>10</xdr:col>
          <xdr:colOff>304800</xdr:colOff>
          <xdr:row>30</xdr:row>
          <xdr:rowOff>241300</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7051571F-9AF5-444B-B97B-AE75D051E7C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xdr:row>
          <xdr:rowOff>50800</xdr:rowOff>
        </xdr:from>
        <xdr:to>
          <xdr:col>7</xdr:col>
          <xdr:colOff>317500</xdr:colOff>
          <xdr:row>34</xdr:row>
          <xdr:rowOff>241300</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E18B849C-14D4-3C4F-96A0-8F7A7B222FE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34</xdr:row>
          <xdr:rowOff>50800</xdr:rowOff>
        </xdr:from>
        <xdr:to>
          <xdr:col>8</xdr:col>
          <xdr:colOff>304800</xdr:colOff>
          <xdr:row>34</xdr:row>
          <xdr:rowOff>241300</xdr:rowOff>
        </xdr:to>
        <xdr:sp macro="" textlink="">
          <xdr:nvSpPr>
            <xdr:cNvPr id="4259" name="Check Box 163" hidden="1">
              <a:extLst>
                <a:ext uri="{63B3BB69-23CF-44E3-9099-C40C66FF867C}">
                  <a14:compatExt spid="_x0000_s4259"/>
                </a:ext>
                <a:ext uri="{FF2B5EF4-FFF2-40B4-BE49-F238E27FC236}">
                  <a16:creationId xmlns:a16="http://schemas.microsoft.com/office/drawing/2014/main" id="{A27E565E-B49D-EA41-97F3-C6D0D4D7603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50800</xdr:rowOff>
        </xdr:from>
        <xdr:to>
          <xdr:col>9</xdr:col>
          <xdr:colOff>304800</xdr:colOff>
          <xdr:row>34</xdr:row>
          <xdr:rowOff>241300</xdr:rowOff>
        </xdr:to>
        <xdr:sp macro="" textlink="">
          <xdr:nvSpPr>
            <xdr:cNvPr id="4260" name="Check Box 164" hidden="1">
              <a:extLst>
                <a:ext uri="{63B3BB69-23CF-44E3-9099-C40C66FF867C}">
                  <a14:compatExt spid="_x0000_s4260"/>
                </a:ext>
                <a:ext uri="{FF2B5EF4-FFF2-40B4-BE49-F238E27FC236}">
                  <a16:creationId xmlns:a16="http://schemas.microsoft.com/office/drawing/2014/main" id="{19DB4F5A-3C92-044B-BC48-AB7D3141656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32</xdr:row>
          <xdr:rowOff>50800</xdr:rowOff>
        </xdr:from>
        <xdr:to>
          <xdr:col>10</xdr:col>
          <xdr:colOff>304800</xdr:colOff>
          <xdr:row>32</xdr:row>
          <xdr:rowOff>241300</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F40F50B0-C463-0443-A9AA-638F0BE662B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36</xdr:row>
          <xdr:rowOff>50800</xdr:rowOff>
        </xdr:from>
        <xdr:to>
          <xdr:col>7</xdr:col>
          <xdr:colOff>304800</xdr:colOff>
          <xdr:row>36</xdr:row>
          <xdr:rowOff>241300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6D85FBAE-C4AE-0645-BE71-6E5F6BF048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50800</xdr:rowOff>
        </xdr:from>
        <xdr:to>
          <xdr:col>8</xdr:col>
          <xdr:colOff>304800</xdr:colOff>
          <xdr:row>36</xdr:row>
          <xdr:rowOff>241300</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2264645C-21E8-3C4D-B37C-7D3D0D1211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36</xdr:row>
          <xdr:rowOff>50800</xdr:rowOff>
        </xdr:from>
        <xdr:to>
          <xdr:col>9</xdr:col>
          <xdr:colOff>279400</xdr:colOff>
          <xdr:row>36</xdr:row>
          <xdr:rowOff>241300</xdr:rowOff>
        </xdr:to>
        <xdr:sp macro="" textlink="">
          <xdr:nvSpPr>
            <xdr:cNvPr id="4264" name="Check Box 168" hidden="1">
              <a:extLst>
                <a:ext uri="{63B3BB69-23CF-44E3-9099-C40C66FF867C}">
                  <a14:compatExt spid="_x0000_s4264"/>
                </a:ext>
                <a:ext uri="{FF2B5EF4-FFF2-40B4-BE49-F238E27FC236}">
                  <a16:creationId xmlns:a16="http://schemas.microsoft.com/office/drawing/2014/main" id="{4F85DA1B-A904-7B40-9E3E-CD78DC8D7B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50800</xdr:rowOff>
        </xdr:from>
        <xdr:to>
          <xdr:col>9</xdr:col>
          <xdr:colOff>304800</xdr:colOff>
          <xdr:row>37</xdr:row>
          <xdr:rowOff>241300</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80F1A358-CBB2-FC46-9093-7864671702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34</xdr:row>
          <xdr:rowOff>50800</xdr:rowOff>
        </xdr:from>
        <xdr:to>
          <xdr:col>10</xdr:col>
          <xdr:colOff>304800</xdr:colOff>
          <xdr:row>34</xdr:row>
          <xdr:rowOff>241300</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650B12BF-17BD-7647-907E-29881A826B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39</xdr:row>
          <xdr:rowOff>38100</xdr:rowOff>
        </xdr:from>
        <xdr:to>
          <xdr:col>7</xdr:col>
          <xdr:colOff>279400</xdr:colOff>
          <xdr:row>39</xdr:row>
          <xdr:rowOff>241300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DF910856-37C5-9E49-801F-B684CE8249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40</xdr:row>
          <xdr:rowOff>38100</xdr:rowOff>
        </xdr:from>
        <xdr:to>
          <xdr:col>8</xdr:col>
          <xdr:colOff>279400</xdr:colOff>
          <xdr:row>40</xdr:row>
          <xdr:rowOff>241300</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C9BDD6D8-5DF6-6848-B6C7-BBE0055270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40</xdr:row>
          <xdr:rowOff>38100</xdr:rowOff>
        </xdr:from>
        <xdr:to>
          <xdr:col>9</xdr:col>
          <xdr:colOff>279400</xdr:colOff>
          <xdr:row>40</xdr:row>
          <xdr:rowOff>241300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E420ECD9-A8F4-F24D-B68C-64B10C463B2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37</xdr:row>
          <xdr:rowOff>50800</xdr:rowOff>
        </xdr:from>
        <xdr:to>
          <xdr:col>10</xdr:col>
          <xdr:colOff>279400</xdr:colOff>
          <xdr:row>37</xdr:row>
          <xdr:rowOff>241300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78769B50-30ED-CD41-8EC4-B69E2A83C7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39</xdr:row>
          <xdr:rowOff>50800</xdr:rowOff>
        </xdr:from>
        <xdr:to>
          <xdr:col>10</xdr:col>
          <xdr:colOff>279400</xdr:colOff>
          <xdr:row>39</xdr:row>
          <xdr:rowOff>241300</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59FE3AFC-046F-774C-BA33-9CC365F44B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42</xdr:row>
          <xdr:rowOff>254000</xdr:rowOff>
        </xdr:from>
        <xdr:to>
          <xdr:col>13</xdr:col>
          <xdr:colOff>254000</xdr:colOff>
          <xdr:row>44</xdr:row>
          <xdr:rowOff>50800</xdr:rowOff>
        </xdr:to>
        <xdr:sp macro="" textlink="">
          <xdr:nvSpPr>
            <xdr:cNvPr id="4294" name="Group Box 198" hidden="1">
              <a:extLst>
                <a:ext uri="{63B3BB69-23CF-44E3-9099-C40C66FF867C}">
                  <a14:compatExt spid="_x0000_s4294"/>
                </a:ext>
                <a:ext uri="{FF2B5EF4-FFF2-40B4-BE49-F238E27FC236}">
                  <a16:creationId xmlns:a16="http://schemas.microsoft.com/office/drawing/2014/main" id="{A8A96BF1-7335-7640-B183-F4FE0D89A3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45</xdr:row>
          <xdr:rowOff>266700</xdr:rowOff>
        </xdr:from>
        <xdr:to>
          <xdr:col>13</xdr:col>
          <xdr:colOff>88900</xdr:colOff>
          <xdr:row>47</xdr:row>
          <xdr:rowOff>12700</xdr:rowOff>
        </xdr:to>
        <xdr:sp macro="" textlink="">
          <xdr:nvSpPr>
            <xdr:cNvPr id="4295" name="Group Box 199" hidden="1">
              <a:extLst>
                <a:ext uri="{63B3BB69-23CF-44E3-9099-C40C66FF867C}">
                  <a14:compatExt spid="_x0000_s4295"/>
                </a:ext>
                <a:ext uri="{FF2B5EF4-FFF2-40B4-BE49-F238E27FC236}">
                  <a16:creationId xmlns:a16="http://schemas.microsoft.com/office/drawing/2014/main" id="{765177B4-BAFF-1C48-BB44-1BB8E53D5E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47</xdr:row>
          <xdr:rowOff>50800</xdr:rowOff>
        </xdr:from>
        <xdr:to>
          <xdr:col>7</xdr:col>
          <xdr:colOff>304800</xdr:colOff>
          <xdr:row>47</xdr:row>
          <xdr:rowOff>241300</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3616C5A6-5D64-474E-8CCC-BB1774E0992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38100</xdr:rowOff>
        </xdr:from>
        <xdr:to>
          <xdr:col>8</xdr:col>
          <xdr:colOff>304800</xdr:colOff>
          <xdr:row>47</xdr:row>
          <xdr:rowOff>241300</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F2D04142-C2D1-5243-9634-7428D1EE2AA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47</xdr:row>
          <xdr:rowOff>38100</xdr:rowOff>
        </xdr:from>
        <xdr:to>
          <xdr:col>9</xdr:col>
          <xdr:colOff>304800</xdr:colOff>
          <xdr:row>47</xdr:row>
          <xdr:rowOff>241300</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7C03650E-AA2D-7241-897F-351EF818ADB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47</xdr:row>
          <xdr:rowOff>38100</xdr:rowOff>
        </xdr:from>
        <xdr:to>
          <xdr:col>10</xdr:col>
          <xdr:colOff>304800</xdr:colOff>
          <xdr:row>47</xdr:row>
          <xdr:rowOff>241300</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345F5379-57F2-4541-9138-F38E4BB2B7F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48</xdr:row>
          <xdr:rowOff>25400</xdr:rowOff>
        </xdr:from>
        <xdr:to>
          <xdr:col>7</xdr:col>
          <xdr:colOff>304800</xdr:colOff>
          <xdr:row>48</xdr:row>
          <xdr:rowOff>266700</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5B9D4379-35BB-6F4E-8527-94F7BA126EE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48</xdr:row>
          <xdr:rowOff>50800</xdr:rowOff>
        </xdr:from>
        <xdr:to>
          <xdr:col>8</xdr:col>
          <xdr:colOff>304800</xdr:colOff>
          <xdr:row>48</xdr:row>
          <xdr:rowOff>241300</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F8C30FDB-24F9-A341-B101-30C8F8C003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48</xdr:row>
          <xdr:rowOff>50800</xdr:rowOff>
        </xdr:from>
        <xdr:to>
          <xdr:col>9</xdr:col>
          <xdr:colOff>304800</xdr:colOff>
          <xdr:row>48</xdr:row>
          <xdr:rowOff>241300</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C598D9A3-EB0C-BE4A-86DC-106CDA524CD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48</xdr:row>
          <xdr:rowOff>50800</xdr:rowOff>
        </xdr:from>
        <xdr:to>
          <xdr:col>10</xdr:col>
          <xdr:colOff>279400</xdr:colOff>
          <xdr:row>48</xdr:row>
          <xdr:rowOff>241300</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4916BE2E-AA58-2E44-99F7-0BEE2FE728E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49</xdr:row>
          <xdr:rowOff>50800</xdr:rowOff>
        </xdr:from>
        <xdr:to>
          <xdr:col>7</xdr:col>
          <xdr:colOff>304800</xdr:colOff>
          <xdr:row>49</xdr:row>
          <xdr:rowOff>241300</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2F73138E-019D-E04F-9254-A64733496D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50800</xdr:rowOff>
        </xdr:from>
        <xdr:to>
          <xdr:col>8</xdr:col>
          <xdr:colOff>304800</xdr:colOff>
          <xdr:row>49</xdr:row>
          <xdr:rowOff>241300</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8E6B5219-794D-0449-AA42-B202AAE823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49</xdr:row>
          <xdr:rowOff>50800</xdr:rowOff>
        </xdr:from>
        <xdr:to>
          <xdr:col>9</xdr:col>
          <xdr:colOff>304800</xdr:colOff>
          <xdr:row>49</xdr:row>
          <xdr:rowOff>241300</xdr:rowOff>
        </xdr:to>
        <xdr:sp macro="" textlink="">
          <xdr:nvSpPr>
            <xdr:cNvPr id="4306" name="Check Box 210" hidden="1">
              <a:extLst>
                <a:ext uri="{63B3BB69-23CF-44E3-9099-C40C66FF867C}">
                  <a14:compatExt spid="_x0000_s4306"/>
                </a:ext>
                <a:ext uri="{FF2B5EF4-FFF2-40B4-BE49-F238E27FC236}">
                  <a16:creationId xmlns:a16="http://schemas.microsoft.com/office/drawing/2014/main" id="{485CAEDB-7965-F641-BCE0-C06FACE5991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49</xdr:row>
          <xdr:rowOff>50800</xdr:rowOff>
        </xdr:from>
        <xdr:to>
          <xdr:col>10</xdr:col>
          <xdr:colOff>304800</xdr:colOff>
          <xdr:row>49</xdr:row>
          <xdr:rowOff>241300</xdr:rowOff>
        </xdr:to>
        <xdr:sp macro="" textlink="">
          <xdr:nvSpPr>
            <xdr:cNvPr id="4307" name="Check Box 211" hidden="1">
              <a:extLst>
                <a:ext uri="{63B3BB69-23CF-44E3-9099-C40C66FF867C}">
                  <a14:compatExt spid="_x0000_s4307"/>
                </a:ext>
                <a:ext uri="{FF2B5EF4-FFF2-40B4-BE49-F238E27FC236}">
                  <a16:creationId xmlns:a16="http://schemas.microsoft.com/office/drawing/2014/main" id="{F9DCEF2F-F1DC-7C47-AF7B-A533281BDDB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50</xdr:row>
          <xdr:rowOff>50800</xdr:rowOff>
        </xdr:from>
        <xdr:to>
          <xdr:col>7</xdr:col>
          <xdr:colOff>317500</xdr:colOff>
          <xdr:row>50</xdr:row>
          <xdr:rowOff>241300</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17C4A495-FF55-3C41-9625-B5021AB86A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50800</xdr:rowOff>
        </xdr:from>
        <xdr:to>
          <xdr:col>8</xdr:col>
          <xdr:colOff>304800</xdr:colOff>
          <xdr:row>50</xdr:row>
          <xdr:rowOff>241300</xdr:rowOff>
        </xdr:to>
        <xdr:sp macro="" textlink="">
          <xdr:nvSpPr>
            <xdr:cNvPr id="4309" name="Check Box 213" hidden="1">
              <a:extLst>
                <a:ext uri="{63B3BB69-23CF-44E3-9099-C40C66FF867C}">
                  <a14:compatExt spid="_x0000_s4309"/>
                </a:ext>
                <a:ext uri="{FF2B5EF4-FFF2-40B4-BE49-F238E27FC236}">
                  <a16:creationId xmlns:a16="http://schemas.microsoft.com/office/drawing/2014/main" id="{F3FF0A8F-A467-004E-A56A-351ABD0FDEA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50</xdr:row>
          <xdr:rowOff>50800</xdr:rowOff>
        </xdr:from>
        <xdr:to>
          <xdr:col>9</xdr:col>
          <xdr:colOff>304800</xdr:colOff>
          <xdr:row>50</xdr:row>
          <xdr:rowOff>241300</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A2710FB3-0E16-8143-BE3E-5EF65B59A13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50</xdr:row>
          <xdr:rowOff>50800</xdr:rowOff>
        </xdr:from>
        <xdr:to>
          <xdr:col>10</xdr:col>
          <xdr:colOff>304800</xdr:colOff>
          <xdr:row>50</xdr:row>
          <xdr:rowOff>241300</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86290068-12A6-AC49-ADFF-2BF590C1C9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53</xdr:row>
          <xdr:rowOff>38100</xdr:rowOff>
        </xdr:from>
        <xdr:to>
          <xdr:col>7</xdr:col>
          <xdr:colOff>304800</xdr:colOff>
          <xdr:row>53</xdr:row>
          <xdr:rowOff>241300</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24C11237-2456-5944-BDAD-FA8930F8A8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53</xdr:row>
          <xdr:rowOff>38100</xdr:rowOff>
        </xdr:from>
        <xdr:to>
          <xdr:col>8</xdr:col>
          <xdr:colOff>279400</xdr:colOff>
          <xdr:row>53</xdr:row>
          <xdr:rowOff>241300</xdr:rowOff>
        </xdr:to>
        <xdr:sp macro="" textlink="">
          <xdr:nvSpPr>
            <xdr:cNvPr id="4321" name="Check Box 225" hidden="1">
              <a:extLst>
                <a:ext uri="{63B3BB69-23CF-44E3-9099-C40C66FF867C}">
                  <a14:compatExt spid="_x0000_s4321"/>
                </a:ext>
                <a:ext uri="{FF2B5EF4-FFF2-40B4-BE49-F238E27FC236}">
                  <a16:creationId xmlns:a16="http://schemas.microsoft.com/office/drawing/2014/main" id="{F0B4FA2E-0374-6346-A7A6-01FDBA7FD6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53</xdr:row>
          <xdr:rowOff>38100</xdr:rowOff>
        </xdr:from>
        <xdr:to>
          <xdr:col>9</xdr:col>
          <xdr:colOff>279400</xdr:colOff>
          <xdr:row>53</xdr:row>
          <xdr:rowOff>241300</xdr:rowOff>
        </xdr:to>
        <xdr:sp macro="" textlink="">
          <xdr:nvSpPr>
            <xdr:cNvPr id="4322" name="Check Box 226" hidden="1">
              <a:extLst>
                <a:ext uri="{63B3BB69-23CF-44E3-9099-C40C66FF867C}">
                  <a14:compatExt spid="_x0000_s4322"/>
                </a:ext>
                <a:ext uri="{FF2B5EF4-FFF2-40B4-BE49-F238E27FC236}">
                  <a16:creationId xmlns:a16="http://schemas.microsoft.com/office/drawing/2014/main" id="{3C495943-4C1F-8940-8A68-009F004EEA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53</xdr:row>
          <xdr:rowOff>38100</xdr:rowOff>
        </xdr:from>
        <xdr:to>
          <xdr:col>10</xdr:col>
          <xdr:colOff>304800</xdr:colOff>
          <xdr:row>53</xdr:row>
          <xdr:rowOff>241300</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767078F6-02FE-8241-88D9-C69C2E9315B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51</xdr:row>
          <xdr:rowOff>25400</xdr:rowOff>
        </xdr:from>
        <xdr:to>
          <xdr:col>7</xdr:col>
          <xdr:colOff>279400</xdr:colOff>
          <xdr:row>51</xdr:row>
          <xdr:rowOff>266700</xdr:rowOff>
        </xdr:to>
        <xdr:sp macro="" textlink="">
          <xdr:nvSpPr>
            <xdr:cNvPr id="4324" name="Check Box 228" hidden="1">
              <a:extLst>
                <a:ext uri="{63B3BB69-23CF-44E3-9099-C40C66FF867C}">
                  <a14:compatExt spid="_x0000_s4324"/>
                </a:ext>
                <a:ext uri="{FF2B5EF4-FFF2-40B4-BE49-F238E27FC236}">
                  <a16:creationId xmlns:a16="http://schemas.microsoft.com/office/drawing/2014/main" id="{F9EE56F4-326B-7741-B843-8FC7471837C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25400</xdr:rowOff>
        </xdr:from>
        <xdr:to>
          <xdr:col>8</xdr:col>
          <xdr:colOff>304800</xdr:colOff>
          <xdr:row>51</xdr:row>
          <xdr:rowOff>254000</xdr:rowOff>
        </xdr:to>
        <xdr:sp macro="" textlink="">
          <xdr:nvSpPr>
            <xdr:cNvPr id="4325" name="Check Box 229" hidden="1">
              <a:extLst>
                <a:ext uri="{63B3BB69-23CF-44E3-9099-C40C66FF867C}">
                  <a14:compatExt spid="_x0000_s4325"/>
                </a:ext>
                <a:ext uri="{FF2B5EF4-FFF2-40B4-BE49-F238E27FC236}">
                  <a16:creationId xmlns:a16="http://schemas.microsoft.com/office/drawing/2014/main" id="{B3E0B9C9-160B-554E-97D1-B97AD024EFA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51</xdr:row>
          <xdr:rowOff>38100</xdr:rowOff>
        </xdr:from>
        <xdr:to>
          <xdr:col>9</xdr:col>
          <xdr:colOff>279400</xdr:colOff>
          <xdr:row>51</xdr:row>
          <xdr:rowOff>254000</xdr:rowOff>
        </xdr:to>
        <xdr:sp macro="" textlink="">
          <xdr:nvSpPr>
            <xdr:cNvPr id="4326" name="Check Box 230" hidden="1">
              <a:extLst>
                <a:ext uri="{63B3BB69-23CF-44E3-9099-C40C66FF867C}">
                  <a14:compatExt spid="_x0000_s4326"/>
                </a:ext>
                <a:ext uri="{FF2B5EF4-FFF2-40B4-BE49-F238E27FC236}">
                  <a16:creationId xmlns:a16="http://schemas.microsoft.com/office/drawing/2014/main" id="{4BE5ACF1-F802-A24A-B206-BB2F139A371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51</xdr:row>
          <xdr:rowOff>25400</xdr:rowOff>
        </xdr:from>
        <xdr:to>
          <xdr:col>10</xdr:col>
          <xdr:colOff>279400</xdr:colOff>
          <xdr:row>51</xdr:row>
          <xdr:rowOff>266700</xdr:rowOff>
        </xdr:to>
        <xdr:sp macro="" textlink="">
          <xdr:nvSpPr>
            <xdr:cNvPr id="4327" name="Check Box 231" hidden="1">
              <a:extLst>
                <a:ext uri="{63B3BB69-23CF-44E3-9099-C40C66FF867C}">
                  <a14:compatExt spid="_x0000_s4327"/>
                </a:ext>
                <a:ext uri="{FF2B5EF4-FFF2-40B4-BE49-F238E27FC236}">
                  <a16:creationId xmlns:a16="http://schemas.microsoft.com/office/drawing/2014/main" id="{3486A689-72A9-384E-83A9-705C9FFDA8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54</xdr:row>
          <xdr:rowOff>38100</xdr:rowOff>
        </xdr:from>
        <xdr:to>
          <xdr:col>7</xdr:col>
          <xdr:colOff>304800</xdr:colOff>
          <xdr:row>54</xdr:row>
          <xdr:rowOff>241300</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6039D0A1-6EA6-DC4C-9397-A051954FAFA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54</xdr:row>
          <xdr:rowOff>38100</xdr:rowOff>
        </xdr:from>
        <xdr:to>
          <xdr:col>8</xdr:col>
          <xdr:colOff>279400</xdr:colOff>
          <xdr:row>54</xdr:row>
          <xdr:rowOff>241300</xdr:rowOff>
        </xdr:to>
        <xdr:sp macro="" textlink="">
          <xdr:nvSpPr>
            <xdr:cNvPr id="4329" name="Check Box 233" hidden="1">
              <a:extLst>
                <a:ext uri="{63B3BB69-23CF-44E3-9099-C40C66FF867C}">
                  <a14:compatExt spid="_x0000_s4329"/>
                </a:ext>
                <a:ext uri="{FF2B5EF4-FFF2-40B4-BE49-F238E27FC236}">
                  <a16:creationId xmlns:a16="http://schemas.microsoft.com/office/drawing/2014/main" id="{FC5D1164-0886-114E-AB80-0F3107E9C72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54</xdr:row>
          <xdr:rowOff>38100</xdr:rowOff>
        </xdr:from>
        <xdr:to>
          <xdr:col>9</xdr:col>
          <xdr:colOff>304800</xdr:colOff>
          <xdr:row>54</xdr:row>
          <xdr:rowOff>241300</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6762125C-830E-304E-8A9F-57AFB36A05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54</xdr:row>
          <xdr:rowOff>38100</xdr:rowOff>
        </xdr:from>
        <xdr:to>
          <xdr:col>10</xdr:col>
          <xdr:colOff>279400</xdr:colOff>
          <xdr:row>54</xdr:row>
          <xdr:rowOff>241300</xdr:rowOff>
        </xdr:to>
        <xdr:sp macro="" textlink="">
          <xdr:nvSpPr>
            <xdr:cNvPr id="4331" name="Check Box 235" hidden="1">
              <a:extLst>
                <a:ext uri="{63B3BB69-23CF-44E3-9099-C40C66FF867C}">
                  <a14:compatExt spid="_x0000_s4331"/>
                </a:ext>
                <a:ext uri="{FF2B5EF4-FFF2-40B4-BE49-F238E27FC236}">
                  <a16:creationId xmlns:a16="http://schemas.microsoft.com/office/drawing/2014/main" id="{CE4F6E74-5FF9-0C41-A0D6-23F07F1D836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42</xdr:row>
          <xdr:rowOff>0</xdr:rowOff>
        </xdr:from>
        <xdr:to>
          <xdr:col>13</xdr:col>
          <xdr:colOff>254000</xdr:colOff>
          <xdr:row>43</xdr:row>
          <xdr:rowOff>76200</xdr:rowOff>
        </xdr:to>
        <xdr:sp macro="" textlink="">
          <xdr:nvSpPr>
            <xdr:cNvPr id="4334" name="Group Box 238" hidden="1">
              <a:extLst>
                <a:ext uri="{63B3BB69-23CF-44E3-9099-C40C66FF867C}">
                  <a14:compatExt spid="_x0000_s4334"/>
                </a:ext>
                <a:ext uri="{FF2B5EF4-FFF2-40B4-BE49-F238E27FC236}">
                  <a16:creationId xmlns:a16="http://schemas.microsoft.com/office/drawing/2014/main" id="{9C9AD669-C2BB-6743-87E9-970BB8E4BF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42</xdr:row>
          <xdr:rowOff>266700</xdr:rowOff>
        </xdr:from>
        <xdr:to>
          <xdr:col>13</xdr:col>
          <xdr:colOff>88900</xdr:colOff>
          <xdr:row>44</xdr:row>
          <xdr:rowOff>76200</xdr:rowOff>
        </xdr:to>
        <xdr:sp macro="" textlink="">
          <xdr:nvSpPr>
            <xdr:cNvPr id="4335" name="Group Box 239" hidden="1">
              <a:extLst>
                <a:ext uri="{63B3BB69-23CF-44E3-9099-C40C66FF867C}">
                  <a14:compatExt spid="_x0000_s4335"/>
                </a:ext>
                <a:ext uri="{FF2B5EF4-FFF2-40B4-BE49-F238E27FC236}">
                  <a16:creationId xmlns:a16="http://schemas.microsoft.com/office/drawing/2014/main" id="{D0BD35E5-C2BB-DF4B-8CC9-FE4146905F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46</xdr:row>
          <xdr:rowOff>38100</xdr:rowOff>
        </xdr:from>
        <xdr:to>
          <xdr:col>7</xdr:col>
          <xdr:colOff>304800</xdr:colOff>
          <xdr:row>46</xdr:row>
          <xdr:rowOff>254000</xdr:rowOff>
        </xdr:to>
        <xdr:sp macro="" textlink="">
          <xdr:nvSpPr>
            <xdr:cNvPr id="4336" name="Check Box 240" hidden="1">
              <a:extLst>
                <a:ext uri="{63B3BB69-23CF-44E3-9099-C40C66FF867C}">
                  <a14:compatExt spid="_x0000_s4336"/>
                </a:ext>
                <a:ext uri="{FF2B5EF4-FFF2-40B4-BE49-F238E27FC236}">
                  <a16:creationId xmlns:a16="http://schemas.microsoft.com/office/drawing/2014/main" id="{9F539831-C32D-A74C-8C3B-691D57D89FC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46</xdr:row>
          <xdr:rowOff>50800</xdr:rowOff>
        </xdr:from>
        <xdr:to>
          <xdr:col>8</xdr:col>
          <xdr:colOff>304800</xdr:colOff>
          <xdr:row>46</xdr:row>
          <xdr:rowOff>241300</xdr:rowOff>
        </xdr:to>
        <xdr:sp macro="" textlink="">
          <xdr:nvSpPr>
            <xdr:cNvPr id="4337" name="Check Box 241" hidden="1">
              <a:extLst>
                <a:ext uri="{63B3BB69-23CF-44E3-9099-C40C66FF867C}">
                  <a14:compatExt spid="_x0000_s4337"/>
                </a:ext>
                <a:ext uri="{FF2B5EF4-FFF2-40B4-BE49-F238E27FC236}">
                  <a16:creationId xmlns:a16="http://schemas.microsoft.com/office/drawing/2014/main" id="{32CCD148-9BB1-5444-8EB6-1B598FE1074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46</xdr:row>
          <xdr:rowOff>50800</xdr:rowOff>
        </xdr:from>
        <xdr:to>
          <xdr:col>9</xdr:col>
          <xdr:colOff>304800</xdr:colOff>
          <xdr:row>46</xdr:row>
          <xdr:rowOff>241300</xdr:rowOff>
        </xdr:to>
        <xdr:sp macro="" textlink="">
          <xdr:nvSpPr>
            <xdr:cNvPr id="4338" name="Check Box 242" hidden="1">
              <a:extLst>
                <a:ext uri="{63B3BB69-23CF-44E3-9099-C40C66FF867C}">
                  <a14:compatExt spid="_x0000_s4338"/>
                </a:ext>
                <a:ext uri="{FF2B5EF4-FFF2-40B4-BE49-F238E27FC236}">
                  <a16:creationId xmlns:a16="http://schemas.microsoft.com/office/drawing/2014/main" id="{A69ADCBC-0247-3645-8EE6-421D8B489C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25400</xdr:rowOff>
        </xdr:from>
        <xdr:to>
          <xdr:col>10</xdr:col>
          <xdr:colOff>304800</xdr:colOff>
          <xdr:row>46</xdr:row>
          <xdr:rowOff>266700</xdr:rowOff>
        </xdr:to>
        <xdr:sp macro="" textlink="">
          <xdr:nvSpPr>
            <xdr:cNvPr id="4339" name="Check Box 243" hidden="1">
              <a:extLst>
                <a:ext uri="{63B3BB69-23CF-44E3-9099-C40C66FF867C}">
                  <a14:compatExt spid="_x0000_s4339"/>
                </a:ext>
                <a:ext uri="{FF2B5EF4-FFF2-40B4-BE49-F238E27FC236}">
                  <a16:creationId xmlns:a16="http://schemas.microsoft.com/office/drawing/2014/main" id="{29980A12-6219-244B-BD7F-9B45E683BCA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50</xdr:row>
          <xdr:rowOff>0</xdr:rowOff>
        </xdr:from>
        <xdr:to>
          <xdr:col>13</xdr:col>
          <xdr:colOff>304800</xdr:colOff>
          <xdr:row>51</xdr:row>
          <xdr:rowOff>76200</xdr:rowOff>
        </xdr:to>
        <xdr:sp macro="" textlink="">
          <xdr:nvSpPr>
            <xdr:cNvPr id="4360" name="Group Box 264" hidden="1">
              <a:extLst>
                <a:ext uri="{63B3BB69-23CF-44E3-9099-C40C66FF867C}">
                  <a14:compatExt spid="_x0000_s4360"/>
                </a:ext>
                <a:ext uri="{FF2B5EF4-FFF2-40B4-BE49-F238E27FC236}">
                  <a16:creationId xmlns:a16="http://schemas.microsoft.com/office/drawing/2014/main" id="{6770169F-8D01-2545-A60A-75991E04D4D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15</xdr:row>
          <xdr:rowOff>50800</xdr:rowOff>
        </xdr:from>
        <xdr:to>
          <xdr:col>24</xdr:col>
          <xdr:colOff>304800</xdr:colOff>
          <xdr:row>15</xdr:row>
          <xdr:rowOff>241300</xdr:rowOff>
        </xdr:to>
        <xdr:sp macro="" textlink="">
          <xdr:nvSpPr>
            <xdr:cNvPr id="4361" name="Check Box 265" hidden="1">
              <a:extLst>
                <a:ext uri="{63B3BB69-23CF-44E3-9099-C40C66FF867C}">
                  <a14:compatExt spid="_x0000_s4361"/>
                </a:ext>
                <a:ext uri="{FF2B5EF4-FFF2-40B4-BE49-F238E27FC236}">
                  <a16:creationId xmlns:a16="http://schemas.microsoft.com/office/drawing/2014/main" id="{FDFEE573-1FCC-004F-8CBA-F890015407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15</xdr:row>
          <xdr:rowOff>50800</xdr:rowOff>
        </xdr:from>
        <xdr:to>
          <xdr:col>25</xdr:col>
          <xdr:colOff>304800</xdr:colOff>
          <xdr:row>15</xdr:row>
          <xdr:rowOff>241300</xdr:rowOff>
        </xdr:to>
        <xdr:sp macro="" textlink="">
          <xdr:nvSpPr>
            <xdr:cNvPr id="4362" name="Check Box 266" hidden="1">
              <a:extLst>
                <a:ext uri="{63B3BB69-23CF-44E3-9099-C40C66FF867C}">
                  <a14:compatExt spid="_x0000_s4362"/>
                </a:ext>
                <a:ext uri="{FF2B5EF4-FFF2-40B4-BE49-F238E27FC236}">
                  <a16:creationId xmlns:a16="http://schemas.microsoft.com/office/drawing/2014/main" id="{DE7EC9D8-617F-654A-9049-E46A7E8A18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15</xdr:row>
          <xdr:rowOff>50800</xdr:rowOff>
        </xdr:from>
        <xdr:to>
          <xdr:col>26</xdr:col>
          <xdr:colOff>304800</xdr:colOff>
          <xdr:row>15</xdr:row>
          <xdr:rowOff>241300</xdr:rowOff>
        </xdr:to>
        <xdr:sp macro="" textlink="">
          <xdr:nvSpPr>
            <xdr:cNvPr id="4363" name="Check Box 267" hidden="1">
              <a:extLst>
                <a:ext uri="{63B3BB69-23CF-44E3-9099-C40C66FF867C}">
                  <a14:compatExt spid="_x0000_s4363"/>
                </a:ext>
                <a:ext uri="{FF2B5EF4-FFF2-40B4-BE49-F238E27FC236}">
                  <a16:creationId xmlns:a16="http://schemas.microsoft.com/office/drawing/2014/main" id="{F9963DA9-4FCC-D14A-96EF-7A7E857E69D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15</xdr:row>
          <xdr:rowOff>38100</xdr:rowOff>
        </xdr:from>
        <xdr:to>
          <xdr:col>27</xdr:col>
          <xdr:colOff>304800</xdr:colOff>
          <xdr:row>15</xdr:row>
          <xdr:rowOff>241300</xdr:rowOff>
        </xdr:to>
        <xdr:sp macro="" textlink="">
          <xdr:nvSpPr>
            <xdr:cNvPr id="4364" name="Check Box 268" hidden="1">
              <a:extLst>
                <a:ext uri="{63B3BB69-23CF-44E3-9099-C40C66FF867C}">
                  <a14:compatExt spid="_x0000_s4364"/>
                </a:ext>
                <a:ext uri="{FF2B5EF4-FFF2-40B4-BE49-F238E27FC236}">
                  <a16:creationId xmlns:a16="http://schemas.microsoft.com/office/drawing/2014/main" id="{9D7A0077-3445-5C44-96ED-B666E1FD291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16</xdr:row>
          <xdr:rowOff>50800</xdr:rowOff>
        </xdr:from>
        <xdr:to>
          <xdr:col>24</xdr:col>
          <xdr:colOff>304800</xdr:colOff>
          <xdr:row>16</xdr:row>
          <xdr:rowOff>228600</xdr:rowOff>
        </xdr:to>
        <xdr:sp macro="" textlink="">
          <xdr:nvSpPr>
            <xdr:cNvPr id="4365" name="Check Box 269" hidden="1">
              <a:extLst>
                <a:ext uri="{63B3BB69-23CF-44E3-9099-C40C66FF867C}">
                  <a14:compatExt spid="_x0000_s4365"/>
                </a:ext>
                <a:ext uri="{FF2B5EF4-FFF2-40B4-BE49-F238E27FC236}">
                  <a16:creationId xmlns:a16="http://schemas.microsoft.com/office/drawing/2014/main" id="{A541532F-629C-6247-9A53-D5A2664DDAB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16</xdr:row>
          <xdr:rowOff>50800</xdr:rowOff>
        </xdr:from>
        <xdr:to>
          <xdr:col>25</xdr:col>
          <xdr:colOff>304800</xdr:colOff>
          <xdr:row>16</xdr:row>
          <xdr:rowOff>241300</xdr:rowOff>
        </xdr:to>
        <xdr:sp macro="" textlink="">
          <xdr:nvSpPr>
            <xdr:cNvPr id="4366" name="Check Box 270" hidden="1">
              <a:extLst>
                <a:ext uri="{63B3BB69-23CF-44E3-9099-C40C66FF867C}">
                  <a14:compatExt spid="_x0000_s4366"/>
                </a:ext>
                <a:ext uri="{FF2B5EF4-FFF2-40B4-BE49-F238E27FC236}">
                  <a16:creationId xmlns:a16="http://schemas.microsoft.com/office/drawing/2014/main" id="{CCF68693-9950-4E40-84EE-03B236CA93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16</xdr:row>
          <xdr:rowOff>50800</xdr:rowOff>
        </xdr:from>
        <xdr:to>
          <xdr:col>26</xdr:col>
          <xdr:colOff>304800</xdr:colOff>
          <xdr:row>16</xdr:row>
          <xdr:rowOff>241300</xdr:rowOff>
        </xdr:to>
        <xdr:sp macro="" textlink="">
          <xdr:nvSpPr>
            <xdr:cNvPr id="4367" name="Check Box 271" hidden="1">
              <a:extLst>
                <a:ext uri="{63B3BB69-23CF-44E3-9099-C40C66FF867C}">
                  <a14:compatExt spid="_x0000_s4367"/>
                </a:ext>
                <a:ext uri="{FF2B5EF4-FFF2-40B4-BE49-F238E27FC236}">
                  <a16:creationId xmlns:a16="http://schemas.microsoft.com/office/drawing/2014/main" id="{AAE640A1-C5D8-F947-8854-E1A41D6338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16</xdr:row>
          <xdr:rowOff>50800</xdr:rowOff>
        </xdr:from>
        <xdr:to>
          <xdr:col>27</xdr:col>
          <xdr:colOff>304800</xdr:colOff>
          <xdr:row>16</xdr:row>
          <xdr:rowOff>241300</xdr:rowOff>
        </xdr:to>
        <xdr:sp macro="" textlink="">
          <xdr:nvSpPr>
            <xdr:cNvPr id="4368" name="Check Box 272" hidden="1">
              <a:extLst>
                <a:ext uri="{63B3BB69-23CF-44E3-9099-C40C66FF867C}">
                  <a14:compatExt spid="_x0000_s4368"/>
                </a:ext>
                <a:ext uri="{FF2B5EF4-FFF2-40B4-BE49-F238E27FC236}">
                  <a16:creationId xmlns:a16="http://schemas.microsoft.com/office/drawing/2014/main" id="{69D204C8-A2BB-0C4D-9E9E-414759894DE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17</xdr:row>
          <xdr:rowOff>38100</xdr:rowOff>
        </xdr:from>
        <xdr:to>
          <xdr:col>24</xdr:col>
          <xdr:colOff>304800</xdr:colOff>
          <xdr:row>17</xdr:row>
          <xdr:rowOff>241300</xdr:rowOff>
        </xdr:to>
        <xdr:sp macro="" textlink="">
          <xdr:nvSpPr>
            <xdr:cNvPr id="4369" name="Check Box 273" hidden="1">
              <a:extLst>
                <a:ext uri="{63B3BB69-23CF-44E3-9099-C40C66FF867C}">
                  <a14:compatExt spid="_x0000_s4369"/>
                </a:ext>
                <a:ext uri="{FF2B5EF4-FFF2-40B4-BE49-F238E27FC236}">
                  <a16:creationId xmlns:a16="http://schemas.microsoft.com/office/drawing/2014/main" id="{60A0E827-E42F-EF4D-B705-B71598D6D1A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17</xdr:row>
          <xdr:rowOff>38100</xdr:rowOff>
        </xdr:from>
        <xdr:to>
          <xdr:col>25</xdr:col>
          <xdr:colOff>304800</xdr:colOff>
          <xdr:row>17</xdr:row>
          <xdr:rowOff>241300</xdr:rowOff>
        </xdr:to>
        <xdr:sp macro="" textlink="">
          <xdr:nvSpPr>
            <xdr:cNvPr id="4370" name="Check Box 274" hidden="1">
              <a:extLst>
                <a:ext uri="{63B3BB69-23CF-44E3-9099-C40C66FF867C}">
                  <a14:compatExt spid="_x0000_s4370"/>
                </a:ext>
                <a:ext uri="{FF2B5EF4-FFF2-40B4-BE49-F238E27FC236}">
                  <a16:creationId xmlns:a16="http://schemas.microsoft.com/office/drawing/2014/main" id="{570D5FCB-0F35-624F-A523-A3664469F5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17</xdr:row>
          <xdr:rowOff>38100</xdr:rowOff>
        </xdr:from>
        <xdr:to>
          <xdr:col>27</xdr:col>
          <xdr:colOff>0</xdr:colOff>
          <xdr:row>17</xdr:row>
          <xdr:rowOff>241300</xdr:rowOff>
        </xdr:to>
        <xdr:sp macro="" textlink="">
          <xdr:nvSpPr>
            <xdr:cNvPr id="4371" name="Check Box 275" hidden="1">
              <a:extLst>
                <a:ext uri="{63B3BB69-23CF-44E3-9099-C40C66FF867C}">
                  <a14:compatExt spid="_x0000_s4371"/>
                </a:ext>
                <a:ext uri="{FF2B5EF4-FFF2-40B4-BE49-F238E27FC236}">
                  <a16:creationId xmlns:a16="http://schemas.microsoft.com/office/drawing/2014/main" id="{7B0BA7DA-5491-4B46-AC41-EA2A0D9FBE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17</xdr:row>
          <xdr:rowOff>50800</xdr:rowOff>
        </xdr:from>
        <xdr:to>
          <xdr:col>27</xdr:col>
          <xdr:colOff>304800</xdr:colOff>
          <xdr:row>17</xdr:row>
          <xdr:rowOff>241300</xdr:rowOff>
        </xdr:to>
        <xdr:sp macro="" textlink="">
          <xdr:nvSpPr>
            <xdr:cNvPr id="4372" name="Check Box 276" hidden="1">
              <a:extLst>
                <a:ext uri="{63B3BB69-23CF-44E3-9099-C40C66FF867C}">
                  <a14:compatExt spid="_x0000_s4372"/>
                </a:ext>
                <a:ext uri="{FF2B5EF4-FFF2-40B4-BE49-F238E27FC236}">
                  <a16:creationId xmlns:a16="http://schemas.microsoft.com/office/drawing/2014/main" id="{2E83304A-9F64-7E40-A627-8FA0BB4D16F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18</xdr:row>
          <xdr:rowOff>38100</xdr:rowOff>
        </xdr:from>
        <xdr:to>
          <xdr:col>24</xdr:col>
          <xdr:colOff>317500</xdr:colOff>
          <xdr:row>18</xdr:row>
          <xdr:rowOff>241300</xdr:rowOff>
        </xdr:to>
        <xdr:sp macro="" textlink="">
          <xdr:nvSpPr>
            <xdr:cNvPr id="4373" name="Check Box 277" hidden="1">
              <a:extLst>
                <a:ext uri="{63B3BB69-23CF-44E3-9099-C40C66FF867C}">
                  <a14:compatExt spid="_x0000_s4373"/>
                </a:ext>
                <a:ext uri="{FF2B5EF4-FFF2-40B4-BE49-F238E27FC236}">
                  <a16:creationId xmlns:a16="http://schemas.microsoft.com/office/drawing/2014/main" id="{5D2A3098-ABAD-BD44-9C7C-1736A69C5A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18</xdr:row>
          <xdr:rowOff>38100</xdr:rowOff>
        </xdr:from>
        <xdr:to>
          <xdr:col>25</xdr:col>
          <xdr:colOff>304800</xdr:colOff>
          <xdr:row>18</xdr:row>
          <xdr:rowOff>241300</xdr:rowOff>
        </xdr:to>
        <xdr:sp macro="" textlink="">
          <xdr:nvSpPr>
            <xdr:cNvPr id="4374" name="Check Box 278" hidden="1">
              <a:extLst>
                <a:ext uri="{63B3BB69-23CF-44E3-9099-C40C66FF867C}">
                  <a14:compatExt spid="_x0000_s4374"/>
                </a:ext>
                <a:ext uri="{FF2B5EF4-FFF2-40B4-BE49-F238E27FC236}">
                  <a16:creationId xmlns:a16="http://schemas.microsoft.com/office/drawing/2014/main" id="{15AF16F5-DC0E-FA4C-BBA7-D0C3BB264FE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18</xdr:row>
          <xdr:rowOff>38100</xdr:rowOff>
        </xdr:from>
        <xdr:to>
          <xdr:col>26</xdr:col>
          <xdr:colOff>304800</xdr:colOff>
          <xdr:row>18</xdr:row>
          <xdr:rowOff>241300</xdr:rowOff>
        </xdr:to>
        <xdr:sp macro="" textlink="">
          <xdr:nvSpPr>
            <xdr:cNvPr id="4375" name="Check Box 279" hidden="1">
              <a:extLst>
                <a:ext uri="{63B3BB69-23CF-44E3-9099-C40C66FF867C}">
                  <a14:compatExt spid="_x0000_s4375"/>
                </a:ext>
                <a:ext uri="{FF2B5EF4-FFF2-40B4-BE49-F238E27FC236}">
                  <a16:creationId xmlns:a16="http://schemas.microsoft.com/office/drawing/2014/main" id="{2306A490-D4BE-0A43-8F01-EC7F79D185A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18</xdr:row>
          <xdr:rowOff>38100</xdr:rowOff>
        </xdr:from>
        <xdr:to>
          <xdr:col>27</xdr:col>
          <xdr:colOff>304800</xdr:colOff>
          <xdr:row>18</xdr:row>
          <xdr:rowOff>241300</xdr:rowOff>
        </xdr:to>
        <xdr:sp macro="" textlink="">
          <xdr:nvSpPr>
            <xdr:cNvPr id="4376" name="Check Box 280" hidden="1">
              <a:extLst>
                <a:ext uri="{63B3BB69-23CF-44E3-9099-C40C66FF867C}">
                  <a14:compatExt spid="_x0000_s4376"/>
                </a:ext>
                <a:ext uri="{FF2B5EF4-FFF2-40B4-BE49-F238E27FC236}">
                  <a16:creationId xmlns:a16="http://schemas.microsoft.com/office/drawing/2014/main" id="{78ADE248-AA7A-FA4F-B99F-02FB602279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19</xdr:row>
          <xdr:rowOff>50800</xdr:rowOff>
        </xdr:from>
        <xdr:to>
          <xdr:col>24</xdr:col>
          <xdr:colOff>279400</xdr:colOff>
          <xdr:row>19</xdr:row>
          <xdr:rowOff>241300</xdr:rowOff>
        </xdr:to>
        <xdr:sp macro="" textlink="">
          <xdr:nvSpPr>
            <xdr:cNvPr id="4377" name="Check Box 281" hidden="1">
              <a:extLst>
                <a:ext uri="{63B3BB69-23CF-44E3-9099-C40C66FF867C}">
                  <a14:compatExt spid="_x0000_s4377"/>
                </a:ext>
                <a:ext uri="{FF2B5EF4-FFF2-40B4-BE49-F238E27FC236}">
                  <a16:creationId xmlns:a16="http://schemas.microsoft.com/office/drawing/2014/main" id="{CCCCBAC4-D998-0042-92D3-E5EAB6B4CC1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19</xdr:row>
          <xdr:rowOff>38100</xdr:rowOff>
        </xdr:from>
        <xdr:to>
          <xdr:col>25</xdr:col>
          <xdr:colOff>304800</xdr:colOff>
          <xdr:row>19</xdr:row>
          <xdr:rowOff>241300</xdr:rowOff>
        </xdr:to>
        <xdr:sp macro="" textlink="">
          <xdr:nvSpPr>
            <xdr:cNvPr id="4378" name="Check Box 282" hidden="1">
              <a:extLst>
                <a:ext uri="{63B3BB69-23CF-44E3-9099-C40C66FF867C}">
                  <a14:compatExt spid="_x0000_s4378"/>
                </a:ext>
                <a:ext uri="{FF2B5EF4-FFF2-40B4-BE49-F238E27FC236}">
                  <a16:creationId xmlns:a16="http://schemas.microsoft.com/office/drawing/2014/main" id="{09F5DCA3-DC65-EA40-B1C7-611F0E1DF49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19</xdr:row>
          <xdr:rowOff>38100</xdr:rowOff>
        </xdr:from>
        <xdr:to>
          <xdr:col>26</xdr:col>
          <xdr:colOff>279400</xdr:colOff>
          <xdr:row>19</xdr:row>
          <xdr:rowOff>241300</xdr:rowOff>
        </xdr:to>
        <xdr:sp macro="" textlink="">
          <xdr:nvSpPr>
            <xdr:cNvPr id="4379" name="Check Box 283" hidden="1">
              <a:extLst>
                <a:ext uri="{63B3BB69-23CF-44E3-9099-C40C66FF867C}">
                  <a14:compatExt spid="_x0000_s4379"/>
                </a:ext>
                <a:ext uri="{FF2B5EF4-FFF2-40B4-BE49-F238E27FC236}">
                  <a16:creationId xmlns:a16="http://schemas.microsoft.com/office/drawing/2014/main" id="{B7854295-847A-C642-B256-77209A64F6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38100</xdr:rowOff>
        </xdr:from>
        <xdr:to>
          <xdr:col>27</xdr:col>
          <xdr:colOff>304800</xdr:colOff>
          <xdr:row>19</xdr:row>
          <xdr:rowOff>254000</xdr:rowOff>
        </xdr:to>
        <xdr:sp macro="" textlink="">
          <xdr:nvSpPr>
            <xdr:cNvPr id="4380" name="Check Box 284" hidden="1">
              <a:extLst>
                <a:ext uri="{63B3BB69-23CF-44E3-9099-C40C66FF867C}">
                  <a14:compatExt spid="_x0000_s4380"/>
                </a:ext>
                <a:ext uri="{FF2B5EF4-FFF2-40B4-BE49-F238E27FC236}">
                  <a16:creationId xmlns:a16="http://schemas.microsoft.com/office/drawing/2014/main" id="{048BAF19-AFE5-274C-B995-62F91EBB48A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20</xdr:row>
          <xdr:rowOff>50800</xdr:rowOff>
        </xdr:from>
        <xdr:to>
          <xdr:col>24</xdr:col>
          <xdr:colOff>279400</xdr:colOff>
          <xdr:row>20</xdr:row>
          <xdr:rowOff>228600</xdr:rowOff>
        </xdr:to>
        <xdr:sp macro="" textlink="">
          <xdr:nvSpPr>
            <xdr:cNvPr id="4381" name="Check Box 285" hidden="1">
              <a:extLst>
                <a:ext uri="{63B3BB69-23CF-44E3-9099-C40C66FF867C}">
                  <a14:compatExt spid="_x0000_s4381"/>
                </a:ext>
                <a:ext uri="{FF2B5EF4-FFF2-40B4-BE49-F238E27FC236}">
                  <a16:creationId xmlns:a16="http://schemas.microsoft.com/office/drawing/2014/main" id="{F1803257-B3E5-8045-AFB3-8D86860D94E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20</xdr:row>
          <xdr:rowOff>38100</xdr:rowOff>
        </xdr:from>
        <xdr:to>
          <xdr:col>25</xdr:col>
          <xdr:colOff>304800</xdr:colOff>
          <xdr:row>20</xdr:row>
          <xdr:rowOff>241300</xdr:rowOff>
        </xdr:to>
        <xdr:sp macro="" textlink="">
          <xdr:nvSpPr>
            <xdr:cNvPr id="4382" name="Check Box 286" hidden="1">
              <a:extLst>
                <a:ext uri="{63B3BB69-23CF-44E3-9099-C40C66FF867C}">
                  <a14:compatExt spid="_x0000_s4382"/>
                </a:ext>
                <a:ext uri="{FF2B5EF4-FFF2-40B4-BE49-F238E27FC236}">
                  <a16:creationId xmlns:a16="http://schemas.microsoft.com/office/drawing/2014/main" id="{34743B33-9AFA-D54E-84D2-D5BFF18A4BB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20</xdr:row>
          <xdr:rowOff>50800</xdr:rowOff>
        </xdr:from>
        <xdr:to>
          <xdr:col>26</xdr:col>
          <xdr:colOff>279400</xdr:colOff>
          <xdr:row>20</xdr:row>
          <xdr:rowOff>241300</xdr:rowOff>
        </xdr:to>
        <xdr:sp macro="" textlink="">
          <xdr:nvSpPr>
            <xdr:cNvPr id="4383" name="Check Box 287" hidden="1">
              <a:extLst>
                <a:ext uri="{63B3BB69-23CF-44E3-9099-C40C66FF867C}">
                  <a14:compatExt spid="_x0000_s4383"/>
                </a:ext>
                <a:ext uri="{FF2B5EF4-FFF2-40B4-BE49-F238E27FC236}">
                  <a16:creationId xmlns:a16="http://schemas.microsoft.com/office/drawing/2014/main" id="{2B87860F-46DB-FC47-98CF-F1E7EEB0062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20</xdr:row>
          <xdr:rowOff>50800</xdr:rowOff>
        </xdr:from>
        <xdr:to>
          <xdr:col>27</xdr:col>
          <xdr:colOff>304800</xdr:colOff>
          <xdr:row>20</xdr:row>
          <xdr:rowOff>241300</xdr:rowOff>
        </xdr:to>
        <xdr:sp macro="" textlink="">
          <xdr:nvSpPr>
            <xdr:cNvPr id="4384" name="Check Box 288" hidden="1">
              <a:extLst>
                <a:ext uri="{63B3BB69-23CF-44E3-9099-C40C66FF867C}">
                  <a14:compatExt spid="_x0000_s4384"/>
                </a:ext>
                <a:ext uri="{FF2B5EF4-FFF2-40B4-BE49-F238E27FC236}">
                  <a16:creationId xmlns:a16="http://schemas.microsoft.com/office/drawing/2014/main" id="{E7EAFA22-2619-9C42-A669-8DE35C05BFC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22</xdr:row>
          <xdr:rowOff>38100</xdr:rowOff>
        </xdr:from>
        <xdr:to>
          <xdr:col>24</xdr:col>
          <xdr:colOff>279400</xdr:colOff>
          <xdr:row>22</xdr:row>
          <xdr:rowOff>241300</xdr:rowOff>
        </xdr:to>
        <xdr:sp macro="" textlink="">
          <xdr:nvSpPr>
            <xdr:cNvPr id="4385" name="Check Box 289" hidden="1">
              <a:extLst>
                <a:ext uri="{63B3BB69-23CF-44E3-9099-C40C66FF867C}">
                  <a14:compatExt spid="_x0000_s4385"/>
                </a:ext>
                <a:ext uri="{FF2B5EF4-FFF2-40B4-BE49-F238E27FC236}">
                  <a16:creationId xmlns:a16="http://schemas.microsoft.com/office/drawing/2014/main" id="{F3A59B83-A63A-6345-9158-7296ABE185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22</xdr:row>
          <xdr:rowOff>38100</xdr:rowOff>
        </xdr:from>
        <xdr:to>
          <xdr:col>25</xdr:col>
          <xdr:colOff>304800</xdr:colOff>
          <xdr:row>22</xdr:row>
          <xdr:rowOff>241300</xdr:rowOff>
        </xdr:to>
        <xdr:sp macro="" textlink="">
          <xdr:nvSpPr>
            <xdr:cNvPr id="4386" name="Check Box 290" hidden="1">
              <a:extLst>
                <a:ext uri="{63B3BB69-23CF-44E3-9099-C40C66FF867C}">
                  <a14:compatExt spid="_x0000_s4386"/>
                </a:ext>
                <a:ext uri="{FF2B5EF4-FFF2-40B4-BE49-F238E27FC236}">
                  <a16:creationId xmlns:a16="http://schemas.microsoft.com/office/drawing/2014/main" id="{64FCD822-3346-774C-AFE0-25F0409EBA9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22</xdr:row>
          <xdr:rowOff>38100</xdr:rowOff>
        </xdr:from>
        <xdr:to>
          <xdr:col>26</xdr:col>
          <xdr:colOff>304800</xdr:colOff>
          <xdr:row>22</xdr:row>
          <xdr:rowOff>241300</xdr:rowOff>
        </xdr:to>
        <xdr:sp macro="" textlink="">
          <xdr:nvSpPr>
            <xdr:cNvPr id="4387" name="Check Box 291" hidden="1">
              <a:extLst>
                <a:ext uri="{63B3BB69-23CF-44E3-9099-C40C66FF867C}">
                  <a14:compatExt spid="_x0000_s4387"/>
                </a:ext>
                <a:ext uri="{FF2B5EF4-FFF2-40B4-BE49-F238E27FC236}">
                  <a16:creationId xmlns:a16="http://schemas.microsoft.com/office/drawing/2014/main" id="{5E785D36-F4FA-4C40-938C-BE920FE1A83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22</xdr:row>
          <xdr:rowOff>38100</xdr:rowOff>
        </xdr:from>
        <xdr:to>
          <xdr:col>27</xdr:col>
          <xdr:colOff>304800</xdr:colOff>
          <xdr:row>22</xdr:row>
          <xdr:rowOff>241300</xdr:rowOff>
        </xdr:to>
        <xdr:sp macro="" textlink="">
          <xdr:nvSpPr>
            <xdr:cNvPr id="4388" name="Check Box 292" hidden="1">
              <a:extLst>
                <a:ext uri="{63B3BB69-23CF-44E3-9099-C40C66FF867C}">
                  <a14:compatExt spid="_x0000_s4388"/>
                </a:ext>
                <a:ext uri="{FF2B5EF4-FFF2-40B4-BE49-F238E27FC236}">
                  <a16:creationId xmlns:a16="http://schemas.microsoft.com/office/drawing/2014/main" id="{15804162-2101-AC4A-85EF-FFB0C8CD2C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23</xdr:row>
          <xdr:rowOff>50800</xdr:rowOff>
        </xdr:from>
        <xdr:to>
          <xdr:col>24</xdr:col>
          <xdr:colOff>304800</xdr:colOff>
          <xdr:row>23</xdr:row>
          <xdr:rowOff>241300</xdr:rowOff>
        </xdr:to>
        <xdr:sp macro="" textlink="">
          <xdr:nvSpPr>
            <xdr:cNvPr id="4389" name="Check Box 293" hidden="1">
              <a:extLst>
                <a:ext uri="{63B3BB69-23CF-44E3-9099-C40C66FF867C}">
                  <a14:compatExt spid="_x0000_s4389"/>
                </a:ext>
                <a:ext uri="{FF2B5EF4-FFF2-40B4-BE49-F238E27FC236}">
                  <a16:creationId xmlns:a16="http://schemas.microsoft.com/office/drawing/2014/main" id="{7513989E-1A98-8240-A60F-7406E14099A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23</xdr:row>
          <xdr:rowOff>50800</xdr:rowOff>
        </xdr:from>
        <xdr:to>
          <xdr:col>25</xdr:col>
          <xdr:colOff>279400</xdr:colOff>
          <xdr:row>23</xdr:row>
          <xdr:rowOff>241300</xdr:rowOff>
        </xdr:to>
        <xdr:sp macro="" textlink="">
          <xdr:nvSpPr>
            <xdr:cNvPr id="4390" name="Check Box 294" hidden="1">
              <a:extLst>
                <a:ext uri="{63B3BB69-23CF-44E3-9099-C40C66FF867C}">
                  <a14:compatExt spid="_x0000_s4390"/>
                </a:ext>
                <a:ext uri="{FF2B5EF4-FFF2-40B4-BE49-F238E27FC236}">
                  <a16:creationId xmlns:a16="http://schemas.microsoft.com/office/drawing/2014/main" id="{03C1A4F3-30E6-B041-8CBE-624109D74BC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23</xdr:row>
          <xdr:rowOff>50800</xdr:rowOff>
        </xdr:from>
        <xdr:to>
          <xdr:col>26</xdr:col>
          <xdr:colOff>279400</xdr:colOff>
          <xdr:row>23</xdr:row>
          <xdr:rowOff>241300</xdr:rowOff>
        </xdr:to>
        <xdr:sp macro="" textlink="">
          <xdr:nvSpPr>
            <xdr:cNvPr id="4391" name="Check Box 295" hidden="1">
              <a:extLst>
                <a:ext uri="{63B3BB69-23CF-44E3-9099-C40C66FF867C}">
                  <a14:compatExt spid="_x0000_s4391"/>
                </a:ext>
                <a:ext uri="{FF2B5EF4-FFF2-40B4-BE49-F238E27FC236}">
                  <a16:creationId xmlns:a16="http://schemas.microsoft.com/office/drawing/2014/main" id="{0CFE77DB-65D9-5747-ADD3-3ECE54A5FBB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23</xdr:row>
          <xdr:rowOff>50800</xdr:rowOff>
        </xdr:from>
        <xdr:to>
          <xdr:col>27</xdr:col>
          <xdr:colOff>304800</xdr:colOff>
          <xdr:row>23</xdr:row>
          <xdr:rowOff>241300</xdr:rowOff>
        </xdr:to>
        <xdr:sp macro="" textlink="">
          <xdr:nvSpPr>
            <xdr:cNvPr id="4392" name="Check Box 296" hidden="1">
              <a:extLst>
                <a:ext uri="{63B3BB69-23CF-44E3-9099-C40C66FF867C}">
                  <a14:compatExt spid="_x0000_s4392"/>
                </a:ext>
                <a:ext uri="{FF2B5EF4-FFF2-40B4-BE49-F238E27FC236}">
                  <a16:creationId xmlns:a16="http://schemas.microsoft.com/office/drawing/2014/main" id="{CCE75660-B37C-7E4A-8BCB-5DF52A11D5B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24</xdr:row>
          <xdr:rowOff>50800</xdr:rowOff>
        </xdr:from>
        <xdr:to>
          <xdr:col>24</xdr:col>
          <xdr:colOff>304800</xdr:colOff>
          <xdr:row>24</xdr:row>
          <xdr:rowOff>228600</xdr:rowOff>
        </xdr:to>
        <xdr:sp macro="" textlink="">
          <xdr:nvSpPr>
            <xdr:cNvPr id="4393" name="Check Box 297" hidden="1">
              <a:extLst>
                <a:ext uri="{63B3BB69-23CF-44E3-9099-C40C66FF867C}">
                  <a14:compatExt spid="_x0000_s4393"/>
                </a:ext>
                <a:ext uri="{FF2B5EF4-FFF2-40B4-BE49-F238E27FC236}">
                  <a16:creationId xmlns:a16="http://schemas.microsoft.com/office/drawing/2014/main" id="{CA1B9B81-CF30-5F4A-9DC1-0B9B5B8010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24</xdr:row>
          <xdr:rowOff>50800</xdr:rowOff>
        </xdr:from>
        <xdr:to>
          <xdr:col>25</xdr:col>
          <xdr:colOff>279400</xdr:colOff>
          <xdr:row>24</xdr:row>
          <xdr:rowOff>241300</xdr:rowOff>
        </xdr:to>
        <xdr:sp macro="" textlink="">
          <xdr:nvSpPr>
            <xdr:cNvPr id="4394" name="Check Box 298" hidden="1">
              <a:extLst>
                <a:ext uri="{63B3BB69-23CF-44E3-9099-C40C66FF867C}">
                  <a14:compatExt spid="_x0000_s4394"/>
                </a:ext>
                <a:ext uri="{FF2B5EF4-FFF2-40B4-BE49-F238E27FC236}">
                  <a16:creationId xmlns:a16="http://schemas.microsoft.com/office/drawing/2014/main" id="{30856755-FFD4-D041-9BD1-4F3AE60EE3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24</xdr:row>
          <xdr:rowOff>50800</xdr:rowOff>
        </xdr:from>
        <xdr:to>
          <xdr:col>26</xdr:col>
          <xdr:colOff>279400</xdr:colOff>
          <xdr:row>24</xdr:row>
          <xdr:rowOff>241300</xdr:rowOff>
        </xdr:to>
        <xdr:sp macro="" textlink="">
          <xdr:nvSpPr>
            <xdr:cNvPr id="4395" name="Check Box 299" hidden="1">
              <a:extLst>
                <a:ext uri="{63B3BB69-23CF-44E3-9099-C40C66FF867C}">
                  <a14:compatExt spid="_x0000_s4395"/>
                </a:ext>
                <a:ext uri="{FF2B5EF4-FFF2-40B4-BE49-F238E27FC236}">
                  <a16:creationId xmlns:a16="http://schemas.microsoft.com/office/drawing/2014/main" id="{A34481EB-6C6D-3347-B1E6-F43A9C1B38E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24</xdr:row>
          <xdr:rowOff>50800</xdr:rowOff>
        </xdr:from>
        <xdr:to>
          <xdr:col>27</xdr:col>
          <xdr:colOff>304800</xdr:colOff>
          <xdr:row>24</xdr:row>
          <xdr:rowOff>228600</xdr:rowOff>
        </xdr:to>
        <xdr:sp macro="" textlink="">
          <xdr:nvSpPr>
            <xdr:cNvPr id="4396" name="Check Box 300" hidden="1">
              <a:extLst>
                <a:ext uri="{63B3BB69-23CF-44E3-9099-C40C66FF867C}">
                  <a14:compatExt spid="_x0000_s4396"/>
                </a:ext>
                <a:ext uri="{FF2B5EF4-FFF2-40B4-BE49-F238E27FC236}">
                  <a16:creationId xmlns:a16="http://schemas.microsoft.com/office/drawing/2014/main" id="{D1BE25DA-6F47-BD4C-B532-1061278505B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25</xdr:row>
          <xdr:rowOff>38100</xdr:rowOff>
        </xdr:from>
        <xdr:to>
          <xdr:col>24</xdr:col>
          <xdr:colOff>304800</xdr:colOff>
          <xdr:row>25</xdr:row>
          <xdr:rowOff>241300</xdr:rowOff>
        </xdr:to>
        <xdr:sp macro="" textlink="">
          <xdr:nvSpPr>
            <xdr:cNvPr id="4397" name="Check Box 301" hidden="1">
              <a:extLst>
                <a:ext uri="{63B3BB69-23CF-44E3-9099-C40C66FF867C}">
                  <a14:compatExt spid="_x0000_s4397"/>
                </a:ext>
                <a:ext uri="{FF2B5EF4-FFF2-40B4-BE49-F238E27FC236}">
                  <a16:creationId xmlns:a16="http://schemas.microsoft.com/office/drawing/2014/main" id="{FC852EFD-0EDF-FF4A-8D6B-0CE20A2382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25</xdr:row>
          <xdr:rowOff>38100</xdr:rowOff>
        </xdr:from>
        <xdr:to>
          <xdr:col>25</xdr:col>
          <xdr:colOff>279400</xdr:colOff>
          <xdr:row>25</xdr:row>
          <xdr:rowOff>241300</xdr:rowOff>
        </xdr:to>
        <xdr:sp macro="" textlink="">
          <xdr:nvSpPr>
            <xdr:cNvPr id="4398" name="Check Box 302" hidden="1">
              <a:extLst>
                <a:ext uri="{63B3BB69-23CF-44E3-9099-C40C66FF867C}">
                  <a14:compatExt spid="_x0000_s4398"/>
                </a:ext>
                <a:ext uri="{FF2B5EF4-FFF2-40B4-BE49-F238E27FC236}">
                  <a16:creationId xmlns:a16="http://schemas.microsoft.com/office/drawing/2014/main" id="{136303C1-8021-6A48-8816-F0B270F11FD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25</xdr:row>
          <xdr:rowOff>38100</xdr:rowOff>
        </xdr:from>
        <xdr:to>
          <xdr:col>26</xdr:col>
          <xdr:colOff>304800</xdr:colOff>
          <xdr:row>25</xdr:row>
          <xdr:rowOff>241300</xdr:rowOff>
        </xdr:to>
        <xdr:sp macro="" textlink="">
          <xdr:nvSpPr>
            <xdr:cNvPr id="4399" name="Check Box 303" hidden="1">
              <a:extLst>
                <a:ext uri="{63B3BB69-23CF-44E3-9099-C40C66FF867C}">
                  <a14:compatExt spid="_x0000_s4399"/>
                </a:ext>
                <a:ext uri="{FF2B5EF4-FFF2-40B4-BE49-F238E27FC236}">
                  <a16:creationId xmlns:a16="http://schemas.microsoft.com/office/drawing/2014/main" id="{92FA1B6E-C787-444A-9340-DD375CC8D5F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25</xdr:row>
          <xdr:rowOff>50800</xdr:rowOff>
        </xdr:from>
        <xdr:to>
          <xdr:col>27</xdr:col>
          <xdr:colOff>279400</xdr:colOff>
          <xdr:row>25</xdr:row>
          <xdr:rowOff>241300</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7DB6BB4A-2AFD-224B-8F8D-220A4FDAA5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26</xdr:row>
          <xdr:rowOff>50800</xdr:rowOff>
        </xdr:from>
        <xdr:to>
          <xdr:col>24</xdr:col>
          <xdr:colOff>304800</xdr:colOff>
          <xdr:row>26</xdr:row>
          <xdr:rowOff>241300</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36B99DAF-5D41-0F42-B11B-B70C4414C88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26</xdr:row>
          <xdr:rowOff>50800</xdr:rowOff>
        </xdr:from>
        <xdr:to>
          <xdr:col>25</xdr:col>
          <xdr:colOff>304800</xdr:colOff>
          <xdr:row>26</xdr:row>
          <xdr:rowOff>241300</xdr:rowOff>
        </xdr:to>
        <xdr:sp macro="" textlink="">
          <xdr:nvSpPr>
            <xdr:cNvPr id="4402" name="Check Box 306" hidden="1">
              <a:extLst>
                <a:ext uri="{63B3BB69-23CF-44E3-9099-C40C66FF867C}">
                  <a14:compatExt spid="_x0000_s4402"/>
                </a:ext>
                <a:ext uri="{FF2B5EF4-FFF2-40B4-BE49-F238E27FC236}">
                  <a16:creationId xmlns:a16="http://schemas.microsoft.com/office/drawing/2014/main" id="{312546BF-83CF-D045-AC5F-6DB9FE2706B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26</xdr:row>
          <xdr:rowOff>38100</xdr:rowOff>
        </xdr:from>
        <xdr:to>
          <xdr:col>26</xdr:col>
          <xdr:colOff>304800</xdr:colOff>
          <xdr:row>26</xdr:row>
          <xdr:rowOff>241300</xdr:rowOff>
        </xdr:to>
        <xdr:sp macro="" textlink="">
          <xdr:nvSpPr>
            <xdr:cNvPr id="4403" name="Check Box 307" hidden="1">
              <a:extLst>
                <a:ext uri="{63B3BB69-23CF-44E3-9099-C40C66FF867C}">
                  <a14:compatExt spid="_x0000_s4403"/>
                </a:ext>
                <a:ext uri="{FF2B5EF4-FFF2-40B4-BE49-F238E27FC236}">
                  <a16:creationId xmlns:a16="http://schemas.microsoft.com/office/drawing/2014/main" id="{E8715684-28C2-F94C-9042-59A55E4675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26</xdr:row>
          <xdr:rowOff>38100</xdr:rowOff>
        </xdr:from>
        <xdr:to>
          <xdr:col>27</xdr:col>
          <xdr:colOff>279400</xdr:colOff>
          <xdr:row>26</xdr:row>
          <xdr:rowOff>241300</xdr:rowOff>
        </xdr:to>
        <xdr:sp macro="" textlink="">
          <xdr:nvSpPr>
            <xdr:cNvPr id="4404" name="Check Box 308" hidden="1">
              <a:extLst>
                <a:ext uri="{63B3BB69-23CF-44E3-9099-C40C66FF867C}">
                  <a14:compatExt spid="_x0000_s4404"/>
                </a:ext>
                <a:ext uri="{FF2B5EF4-FFF2-40B4-BE49-F238E27FC236}">
                  <a16:creationId xmlns:a16="http://schemas.microsoft.com/office/drawing/2014/main" id="{6B738641-9872-9745-9360-1F53585D430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27</xdr:row>
          <xdr:rowOff>50800</xdr:rowOff>
        </xdr:from>
        <xdr:to>
          <xdr:col>24</xdr:col>
          <xdr:colOff>304800</xdr:colOff>
          <xdr:row>27</xdr:row>
          <xdr:rowOff>241300</xdr:rowOff>
        </xdr:to>
        <xdr:sp macro="" textlink="">
          <xdr:nvSpPr>
            <xdr:cNvPr id="4405" name="Check Box 309" hidden="1">
              <a:extLst>
                <a:ext uri="{63B3BB69-23CF-44E3-9099-C40C66FF867C}">
                  <a14:compatExt spid="_x0000_s4405"/>
                </a:ext>
                <a:ext uri="{FF2B5EF4-FFF2-40B4-BE49-F238E27FC236}">
                  <a16:creationId xmlns:a16="http://schemas.microsoft.com/office/drawing/2014/main" id="{06E3EB54-ABA9-634A-81B0-9CCE02B4C7A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27</xdr:row>
          <xdr:rowOff>50800</xdr:rowOff>
        </xdr:from>
        <xdr:to>
          <xdr:col>25</xdr:col>
          <xdr:colOff>304800</xdr:colOff>
          <xdr:row>27</xdr:row>
          <xdr:rowOff>241300</xdr:rowOff>
        </xdr:to>
        <xdr:sp macro="" textlink="">
          <xdr:nvSpPr>
            <xdr:cNvPr id="4406" name="Check Box 310" hidden="1">
              <a:extLst>
                <a:ext uri="{63B3BB69-23CF-44E3-9099-C40C66FF867C}">
                  <a14:compatExt spid="_x0000_s4406"/>
                </a:ext>
                <a:ext uri="{FF2B5EF4-FFF2-40B4-BE49-F238E27FC236}">
                  <a16:creationId xmlns:a16="http://schemas.microsoft.com/office/drawing/2014/main" id="{DE4C3EFF-B14E-D643-AEFE-5AF2E3F5EE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27</xdr:row>
          <xdr:rowOff>50800</xdr:rowOff>
        </xdr:from>
        <xdr:to>
          <xdr:col>26</xdr:col>
          <xdr:colOff>304800</xdr:colOff>
          <xdr:row>27</xdr:row>
          <xdr:rowOff>241300</xdr:rowOff>
        </xdr:to>
        <xdr:sp macro="" textlink="">
          <xdr:nvSpPr>
            <xdr:cNvPr id="4407" name="Check Box 311" hidden="1">
              <a:extLst>
                <a:ext uri="{63B3BB69-23CF-44E3-9099-C40C66FF867C}">
                  <a14:compatExt spid="_x0000_s4407"/>
                </a:ext>
                <a:ext uri="{FF2B5EF4-FFF2-40B4-BE49-F238E27FC236}">
                  <a16:creationId xmlns:a16="http://schemas.microsoft.com/office/drawing/2014/main" id="{6B3964B6-2ABB-404E-B61F-78CDC2AC64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27</xdr:row>
          <xdr:rowOff>38100</xdr:rowOff>
        </xdr:from>
        <xdr:to>
          <xdr:col>27</xdr:col>
          <xdr:colOff>304800</xdr:colOff>
          <xdr:row>27</xdr:row>
          <xdr:rowOff>254000</xdr:rowOff>
        </xdr:to>
        <xdr:sp macro="" textlink="">
          <xdr:nvSpPr>
            <xdr:cNvPr id="4408" name="Check Box 312" hidden="1">
              <a:extLst>
                <a:ext uri="{63B3BB69-23CF-44E3-9099-C40C66FF867C}">
                  <a14:compatExt spid="_x0000_s4408"/>
                </a:ext>
                <a:ext uri="{FF2B5EF4-FFF2-40B4-BE49-F238E27FC236}">
                  <a16:creationId xmlns:a16="http://schemas.microsoft.com/office/drawing/2014/main" id="{F359BA99-471F-4749-9C65-0D76E27EBBA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28</xdr:row>
          <xdr:rowOff>50800</xdr:rowOff>
        </xdr:from>
        <xdr:to>
          <xdr:col>24</xdr:col>
          <xdr:colOff>304800</xdr:colOff>
          <xdr:row>28</xdr:row>
          <xdr:rowOff>228600</xdr:rowOff>
        </xdr:to>
        <xdr:sp macro="" textlink="">
          <xdr:nvSpPr>
            <xdr:cNvPr id="4409" name="Check Box 313" hidden="1">
              <a:extLst>
                <a:ext uri="{63B3BB69-23CF-44E3-9099-C40C66FF867C}">
                  <a14:compatExt spid="_x0000_s4409"/>
                </a:ext>
                <a:ext uri="{FF2B5EF4-FFF2-40B4-BE49-F238E27FC236}">
                  <a16:creationId xmlns:a16="http://schemas.microsoft.com/office/drawing/2014/main" id="{CF9FAB11-231B-084E-9769-48E4FDA49F8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28</xdr:row>
          <xdr:rowOff>50800</xdr:rowOff>
        </xdr:from>
        <xdr:to>
          <xdr:col>25</xdr:col>
          <xdr:colOff>304800</xdr:colOff>
          <xdr:row>28</xdr:row>
          <xdr:rowOff>241300</xdr:rowOff>
        </xdr:to>
        <xdr:sp macro="" textlink="">
          <xdr:nvSpPr>
            <xdr:cNvPr id="4410" name="Check Box 314" hidden="1">
              <a:extLst>
                <a:ext uri="{63B3BB69-23CF-44E3-9099-C40C66FF867C}">
                  <a14:compatExt spid="_x0000_s4410"/>
                </a:ext>
                <a:ext uri="{FF2B5EF4-FFF2-40B4-BE49-F238E27FC236}">
                  <a16:creationId xmlns:a16="http://schemas.microsoft.com/office/drawing/2014/main" id="{3642C978-0482-934F-BFC0-2C03A3ACB31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28</xdr:row>
          <xdr:rowOff>50800</xdr:rowOff>
        </xdr:from>
        <xdr:to>
          <xdr:col>26</xdr:col>
          <xdr:colOff>304800</xdr:colOff>
          <xdr:row>28</xdr:row>
          <xdr:rowOff>228600</xdr:rowOff>
        </xdr:to>
        <xdr:sp macro="" textlink="">
          <xdr:nvSpPr>
            <xdr:cNvPr id="4411" name="Check Box 315" hidden="1">
              <a:extLst>
                <a:ext uri="{63B3BB69-23CF-44E3-9099-C40C66FF867C}">
                  <a14:compatExt spid="_x0000_s4411"/>
                </a:ext>
                <a:ext uri="{FF2B5EF4-FFF2-40B4-BE49-F238E27FC236}">
                  <a16:creationId xmlns:a16="http://schemas.microsoft.com/office/drawing/2014/main" id="{07A35082-4653-1E4F-979E-C8386E84CB6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28</xdr:row>
          <xdr:rowOff>38100</xdr:rowOff>
        </xdr:from>
        <xdr:to>
          <xdr:col>27</xdr:col>
          <xdr:colOff>304800</xdr:colOff>
          <xdr:row>28</xdr:row>
          <xdr:rowOff>241300</xdr:rowOff>
        </xdr:to>
        <xdr:sp macro="" textlink="">
          <xdr:nvSpPr>
            <xdr:cNvPr id="4412" name="Check Box 316" hidden="1">
              <a:extLst>
                <a:ext uri="{63B3BB69-23CF-44E3-9099-C40C66FF867C}">
                  <a14:compatExt spid="_x0000_s4412"/>
                </a:ext>
                <a:ext uri="{FF2B5EF4-FFF2-40B4-BE49-F238E27FC236}">
                  <a16:creationId xmlns:a16="http://schemas.microsoft.com/office/drawing/2014/main" id="{C3183A3A-25FC-0246-A3F8-4E07B8B7B8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31</xdr:row>
          <xdr:rowOff>38100</xdr:rowOff>
        </xdr:from>
        <xdr:to>
          <xdr:col>24</xdr:col>
          <xdr:colOff>304800</xdr:colOff>
          <xdr:row>31</xdr:row>
          <xdr:rowOff>241300</xdr:rowOff>
        </xdr:to>
        <xdr:sp macro="" textlink="">
          <xdr:nvSpPr>
            <xdr:cNvPr id="4413" name="Check Box 317" hidden="1">
              <a:extLst>
                <a:ext uri="{63B3BB69-23CF-44E3-9099-C40C66FF867C}">
                  <a14:compatExt spid="_x0000_s4413"/>
                </a:ext>
                <a:ext uri="{FF2B5EF4-FFF2-40B4-BE49-F238E27FC236}">
                  <a16:creationId xmlns:a16="http://schemas.microsoft.com/office/drawing/2014/main" id="{1FBCCE31-5F2D-1849-9C6B-824E6D4E00C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31</xdr:row>
          <xdr:rowOff>50800</xdr:rowOff>
        </xdr:from>
        <xdr:to>
          <xdr:col>25</xdr:col>
          <xdr:colOff>304800</xdr:colOff>
          <xdr:row>31</xdr:row>
          <xdr:rowOff>241300</xdr:rowOff>
        </xdr:to>
        <xdr:sp macro="" textlink="">
          <xdr:nvSpPr>
            <xdr:cNvPr id="4414" name="Check Box 318" hidden="1">
              <a:extLst>
                <a:ext uri="{63B3BB69-23CF-44E3-9099-C40C66FF867C}">
                  <a14:compatExt spid="_x0000_s4414"/>
                </a:ext>
                <a:ext uri="{FF2B5EF4-FFF2-40B4-BE49-F238E27FC236}">
                  <a16:creationId xmlns:a16="http://schemas.microsoft.com/office/drawing/2014/main" id="{8B1F9595-8489-FF48-BCBF-12A4B84C8E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31</xdr:row>
          <xdr:rowOff>38100</xdr:rowOff>
        </xdr:from>
        <xdr:to>
          <xdr:col>26</xdr:col>
          <xdr:colOff>304800</xdr:colOff>
          <xdr:row>31</xdr:row>
          <xdr:rowOff>241300</xdr:rowOff>
        </xdr:to>
        <xdr:sp macro="" textlink="">
          <xdr:nvSpPr>
            <xdr:cNvPr id="4415" name="Check Box 319" hidden="1">
              <a:extLst>
                <a:ext uri="{63B3BB69-23CF-44E3-9099-C40C66FF867C}">
                  <a14:compatExt spid="_x0000_s4415"/>
                </a:ext>
                <a:ext uri="{FF2B5EF4-FFF2-40B4-BE49-F238E27FC236}">
                  <a16:creationId xmlns:a16="http://schemas.microsoft.com/office/drawing/2014/main" id="{1DF309ED-7767-4241-8549-1B11B5CD50A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31</xdr:row>
          <xdr:rowOff>50800</xdr:rowOff>
        </xdr:from>
        <xdr:to>
          <xdr:col>27</xdr:col>
          <xdr:colOff>279400</xdr:colOff>
          <xdr:row>31</xdr:row>
          <xdr:rowOff>241300</xdr:rowOff>
        </xdr:to>
        <xdr:sp macro="" textlink="">
          <xdr:nvSpPr>
            <xdr:cNvPr id="4416" name="Check Box 320" hidden="1">
              <a:extLst>
                <a:ext uri="{63B3BB69-23CF-44E3-9099-C40C66FF867C}">
                  <a14:compatExt spid="_x0000_s4416"/>
                </a:ext>
                <a:ext uri="{FF2B5EF4-FFF2-40B4-BE49-F238E27FC236}">
                  <a16:creationId xmlns:a16="http://schemas.microsoft.com/office/drawing/2014/main" id="{819E91DD-8886-F440-9906-6E92A79DEC3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33</xdr:row>
          <xdr:rowOff>50800</xdr:rowOff>
        </xdr:from>
        <xdr:to>
          <xdr:col>24</xdr:col>
          <xdr:colOff>279400</xdr:colOff>
          <xdr:row>33</xdr:row>
          <xdr:rowOff>241300</xdr:rowOff>
        </xdr:to>
        <xdr:sp macro="" textlink="">
          <xdr:nvSpPr>
            <xdr:cNvPr id="4417" name="Check Box 321" hidden="1">
              <a:extLst>
                <a:ext uri="{63B3BB69-23CF-44E3-9099-C40C66FF867C}">
                  <a14:compatExt spid="_x0000_s4417"/>
                </a:ext>
                <a:ext uri="{FF2B5EF4-FFF2-40B4-BE49-F238E27FC236}">
                  <a16:creationId xmlns:a16="http://schemas.microsoft.com/office/drawing/2014/main" id="{E0D73834-EA14-504D-AFA6-DAB2B6FE3D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33</xdr:row>
          <xdr:rowOff>50800</xdr:rowOff>
        </xdr:from>
        <xdr:to>
          <xdr:col>25</xdr:col>
          <xdr:colOff>279400</xdr:colOff>
          <xdr:row>33</xdr:row>
          <xdr:rowOff>241300</xdr:rowOff>
        </xdr:to>
        <xdr:sp macro="" textlink="">
          <xdr:nvSpPr>
            <xdr:cNvPr id="4418" name="Check Box 322" hidden="1">
              <a:extLst>
                <a:ext uri="{63B3BB69-23CF-44E3-9099-C40C66FF867C}">
                  <a14:compatExt spid="_x0000_s4418"/>
                </a:ext>
                <a:ext uri="{FF2B5EF4-FFF2-40B4-BE49-F238E27FC236}">
                  <a16:creationId xmlns:a16="http://schemas.microsoft.com/office/drawing/2014/main" id="{2F15CC65-EC9D-F74B-BFDB-6979B253F97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33</xdr:row>
          <xdr:rowOff>38100</xdr:rowOff>
        </xdr:from>
        <xdr:to>
          <xdr:col>26</xdr:col>
          <xdr:colOff>317500</xdr:colOff>
          <xdr:row>33</xdr:row>
          <xdr:rowOff>241300</xdr:rowOff>
        </xdr:to>
        <xdr:sp macro="" textlink="">
          <xdr:nvSpPr>
            <xdr:cNvPr id="4419" name="Check Box 323" hidden="1">
              <a:extLst>
                <a:ext uri="{63B3BB69-23CF-44E3-9099-C40C66FF867C}">
                  <a14:compatExt spid="_x0000_s4419"/>
                </a:ext>
                <a:ext uri="{FF2B5EF4-FFF2-40B4-BE49-F238E27FC236}">
                  <a16:creationId xmlns:a16="http://schemas.microsoft.com/office/drawing/2014/main" id="{1797151D-3176-2844-87FE-9F1B7631FB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33</xdr:row>
          <xdr:rowOff>50800</xdr:rowOff>
        </xdr:from>
        <xdr:to>
          <xdr:col>27</xdr:col>
          <xdr:colOff>279400</xdr:colOff>
          <xdr:row>33</xdr:row>
          <xdr:rowOff>241300</xdr:rowOff>
        </xdr:to>
        <xdr:sp macro="" textlink="">
          <xdr:nvSpPr>
            <xdr:cNvPr id="4420" name="Check Box 324" hidden="1">
              <a:extLst>
                <a:ext uri="{63B3BB69-23CF-44E3-9099-C40C66FF867C}">
                  <a14:compatExt spid="_x0000_s4420"/>
                </a:ext>
                <a:ext uri="{FF2B5EF4-FFF2-40B4-BE49-F238E27FC236}">
                  <a16:creationId xmlns:a16="http://schemas.microsoft.com/office/drawing/2014/main" id="{A5138197-404A-F042-A9EA-FB2FF35485D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63500</xdr:colOff>
          <xdr:row>34</xdr:row>
          <xdr:rowOff>50800</xdr:rowOff>
        </xdr:from>
        <xdr:to>
          <xdr:col>24</xdr:col>
          <xdr:colOff>279400</xdr:colOff>
          <xdr:row>34</xdr:row>
          <xdr:rowOff>228600</xdr:rowOff>
        </xdr:to>
        <xdr:sp macro="" textlink="">
          <xdr:nvSpPr>
            <xdr:cNvPr id="4421" name="Check Box 325" hidden="1">
              <a:extLst>
                <a:ext uri="{63B3BB69-23CF-44E3-9099-C40C66FF867C}">
                  <a14:compatExt spid="_x0000_s4421"/>
                </a:ext>
                <a:ext uri="{FF2B5EF4-FFF2-40B4-BE49-F238E27FC236}">
                  <a16:creationId xmlns:a16="http://schemas.microsoft.com/office/drawing/2014/main" id="{50F016F0-281A-1043-AAC7-0D81DD72DD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34</xdr:row>
          <xdr:rowOff>50800</xdr:rowOff>
        </xdr:from>
        <xdr:to>
          <xdr:col>25</xdr:col>
          <xdr:colOff>279400</xdr:colOff>
          <xdr:row>34</xdr:row>
          <xdr:rowOff>241300</xdr:rowOff>
        </xdr:to>
        <xdr:sp macro="" textlink="">
          <xdr:nvSpPr>
            <xdr:cNvPr id="4422" name="Check Box 326" hidden="1">
              <a:extLst>
                <a:ext uri="{63B3BB69-23CF-44E3-9099-C40C66FF867C}">
                  <a14:compatExt spid="_x0000_s4422"/>
                </a:ext>
                <a:ext uri="{FF2B5EF4-FFF2-40B4-BE49-F238E27FC236}">
                  <a16:creationId xmlns:a16="http://schemas.microsoft.com/office/drawing/2014/main" id="{D0B0A34F-E679-D342-BE1D-B97D569E21D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34</xdr:row>
          <xdr:rowOff>50800</xdr:rowOff>
        </xdr:from>
        <xdr:to>
          <xdr:col>26</xdr:col>
          <xdr:colOff>317500</xdr:colOff>
          <xdr:row>34</xdr:row>
          <xdr:rowOff>228600</xdr:rowOff>
        </xdr:to>
        <xdr:sp macro="" textlink="">
          <xdr:nvSpPr>
            <xdr:cNvPr id="4423" name="Check Box 327" hidden="1">
              <a:extLst>
                <a:ext uri="{63B3BB69-23CF-44E3-9099-C40C66FF867C}">
                  <a14:compatExt spid="_x0000_s4423"/>
                </a:ext>
                <a:ext uri="{FF2B5EF4-FFF2-40B4-BE49-F238E27FC236}">
                  <a16:creationId xmlns:a16="http://schemas.microsoft.com/office/drawing/2014/main" id="{22399D89-D485-E442-8E53-F45E8F56F35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34</xdr:row>
          <xdr:rowOff>50800</xdr:rowOff>
        </xdr:from>
        <xdr:to>
          <xdr:col>27</xdr:col>
          <xdr:colOff>279400</xdr:colOff>
          <xdr:row>34</xdr:row>
          <xdr:rowOff>241300</xdr:rowOff>
        </xdr:to>
        <xdr:sp macro="" textlink="">
          <xdr:nvSpPr>
            <xdr:cNvPr id="4424" name="Check Box 328" hidden="1">
              <a:extLst>
                <a:ext uri="{63B3BB69-23CF-44E3-9099-C40C66FF867C}">
                  <a14:compatExt spid="_x0000_s4424"/>
                </a:ext>
                <a:ext uri="{FF2B5EF4-FFF2-40B4-BE49-F238E27FC236}">
                  <a16:creationId xmlns:a16="http://schemas.microsoft.com/office/drawing/2014/main" id="{5FD1AD71-B1EC-4247-AB5D-FAF4C58B22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35</xdr:row>
          <xdr:rowOff>38100</xdr:rowOff>
        </xdr:from>
        <xdr:to>
          <xdr:col>24</xdr:col>
          <xdr:colOff>304800</xdr:colOff>
          <xdr:row>35</xdr:row>
          <xdr:rowOff>241300</xdr:rowOff>
        </xdr:to>
        <xdr:sp macro="" textlink="">
          <xdr:nvSpPr>
            <xdr:cNvPr id="4425" name="Check Box 329" hidden="1">
              <a:extLst>
                <a:ext uri="{63B3BB69-23CF-44E3-9099-C40C66FF867C}">
                  <a14:compatExt spid="_x0000_s4425"/>
                </a:ext>
                <a:ext uri="{FF2B5EF4-FFF2-40B4-BE49-F238E27FC236}">
                  <a16:creationId xmlns:a16="http://schemas.microsoft.com/office/drawing/2014/main" id="{1B7D44BB-0648-2443-B60E-DDF2F32573E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35</xdr:row>
          <xdr:rowOff>38100</xdr:rowOff>
        </xdr:from>
        <xdr:to>
          <xdr:col>25</xdr:col>
          <xdr:colOff>304800</xdr:colOff>
          <xdr:row>35</xdr:row>
          <xdr:rowOff>241300</xdr:rowOff>
        </xdr:to>
        <xdr:sp macro="" textlink="">
          <xdr:nvSpPr>
            <xdr:cNvPr id="4426" name="Check Box 330" hidden="1">
              <a:extLst>
                <a:ext uri="{63B3BB69-23CF-44E3-9099-C40C66FF867C}">
                  <a14:compatExt spid="_x0000_s4426"/>
                </a:ext>
                <a:ext uri="{FF2B5EF4-FFF2-40B4-BE49-F238E27FC236}">
                  <a16:creationId xmlns:a16="http://schemas.microsoft.com/office/drawing/2014/main" id="{24961648-1E3C-6C42-8054-3DB33DEA0D4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35</xdr:row>
          <xdr:rowOff>38100</xdr:rowOff>
        </xdr:from>
        <xdr:to>
          <xdr:col>26</xdr:col>
          <xdr:colOff>304800</xdr:colOff>
          <xdr:row>35</xdr:row>
          <xdr:rowOff>241300</xdr:rowOff>
        </xdr:to>
        <xdr:sp macro="" textlink="">
          <xdr:nvSpPr>
            <xdr:cNvPr id="4427" name="Check Box 331" hidden="1">
              <a:extLst>
                <a:ext uri="{63B3BB69-23CF-44E3-9099-C40C66FF867C}">
                  <a14:compatExt spid="_x0000_s4427"/>
                </a:ext>
                <a:ext uri="{FF2B5EF4-FFF2-40B4-BE49-F238E27FC236}">
                  <a16:creationId xmlns:a16="http://schemas.microsoft.com/office/drawing/2014/main" id="{A54C66F3-3FD1-AC4B-BE48-993150DB84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35</xdr:row>
          <xdr:rowOff>50800</xdr:rowOff>
        </xdr:from>
        <xdr:to>
          <xdr:col>27</xdr:col>
          <xdr:colOff>304800</xdr:colOff>
          <xdr:row>35</xdr:row>
          <xdr:rowOff>228600</xdr:rowOff>
        </xdr:to>
        <xdr:sp macro="" textlink="">
          <xdr:nvSpPr>
            <xdr:cNvPr id="4428" name="Check Box 332" hidden="1">
              <a:extLst>
                <a:ext uri="{63B3BB69-23CF-44E3-9099-C40C66FF867C}">
                  <a14:compatExt spid="_x0000_s4428"/>
                </a:ext>
                <a:ext uri="{FF2B5EF4-FFF2-40B4-BE49-F238E27FC236}">
                  <a16:creationId xmlns:a16="http://schemas.microsoft.com/office/drawing/2014/main" id="{AA6418A6-B935-934F-B448-588717AE78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37</xdr:row>
          <xdr:rowOff>38100</xdr:rowOff>
        </xdr:from>
        <xdr:to>
          <xdr:col>24</xdr:col>
          <xdr:colOff>304800</xdr:colOff>
          <xdr:row>37</xdr:row>
          <xdr:rowOff>241300</xdr:rowOff>
        </xdr:to>
        <xdr:sp macro="" textlink="">
          <xdr:nvSpPr>
            <xdr:cNvPr id="4429" name="Check Box 333" hidden="1">
              <a:extLst>
                <a:ext uri="{63B3BB69-23CF-44E3-9099-C40C66FF867C}">
                  <a14:compatExt spid="_x0000_s4429"/>
                </a:ext>
                <a:ext uri="{FF2B5EF4-FFF2-40B4-BE49-F238E27FC236}">
                  <a16:creationId xmlns:a16="http://schemas.microsoft.com/office/drawing/2014/main" id="{E7351672-7F0F-934B-B694-5F074A00400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63500</xdr:colOff>
          <xdr:row>37</xdr:row>
          <xdr:rowOff>38100</xdr:rowOff>
        </xdr:from>
        <xdr:to>
          <xdr:col>25</xdr:col>
          <xdr:colOff>279400</xdr:colOff>
          <xdr:row>37</xdr:row>
          <xdr:rowOff>241300</xdr:rowOff>
        </xdr:to>
        <xdr:sp macro="" textlink="">
          <xdr:nvSpPr>
            <xdr:cNvPr id="4430" name="Check Box 334" hidden="1">
              <a:extLst>
                <a:ext uri="{63B3BB69-23CF-44E3-9099-C40C66FF867C}">
                  <a14:compatExt spid="_x0000_s4430"/>
                </a:ext>
                <a:ext uri="{FF2B5EF4-FFF2-40B4-BE49-F238E27FC236}">
                  <a16:creationId xmlns:a16="http://schemas.microsoft.com/office/drawing/2014/main" id="{C423B741-7CDD-3443-9F58-DC374031E4E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37</xdr:row>
          <xdr:rowOff>38100</xdr:rowOff>
        </xdr:from>
        <xdr:to>
          <xdr:col>26</xdr:col>
          <xdr:colOff>304800</xdr:colOff>
          <xdr:row>37</xdr:row>
          <xdr:rowOff>241300</xdr:rowOff>
        </xdr:to>
        <xdr:sp macro="" textlink="">
          <xdr:nvSpPr>
            <xdr:cNvPr id="4431" name="Check Box 335" hidden="1">
              <a:extLst>
                <a:ext uri="{63B3BB69-23CF-44E3-9099-C40C66FF867C}">
                  <a14:compatExt spid="_x0000_s4431"/>
                </a:ext>
                <a:ext uri="{FF2B5EF4-FFF2-40B4-BE49-F238E27FC236}">
                  <a16:creationId xmlns:a16="http://schemas.microsoft.com/office/drawing/2014/main" id="{062AA2C4-4BDD-1A4B-A24F-24B1E6C864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37</xdr:row>
          <xdr:rowOff>38100</xdr:rowOff>
        </xdr:from>
        <xdr:to>
          <xdr:col>27</xdr:col>
          <xdr:colOff>304800</xdr:colOff>
          <xdr:row>37</xdr:row>
          <xdr:rowOff>241300</xdr:rowOff>
        </xdr:to>
        <xdr:sp macro="" textlink="">
          <xdr:nvSpPr>
            <xdr:cNvPr id="4432" name="Check Box 336" hidden="1">
              <a:extLst>
                <a:ext uri="{63B3BB69-23CF-44E3-9099-C40C66FF867C}">
                  <a14:compatExt spid="_x0000_s4432"/>
                </a:ext>
                <a:ext uri="{FF2B5EF4-FFF2-40B4-BE49-F238E27FC236}">
                  <a16:creationId xmlns:a16="http://schemas.microsoft.com/office/drawing/2014/main" id="{87F7AF21-D0B8-9245-8CB8-9E6BE7BBAC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38</xdr:row>
          <xdr:rowOff>50800</xdr:rowOff>
        </xdr:from>
        <xdr:to>
          <xdr:col>24</xdr:col>
          <xdr:colOff>279400</xdr:colOff>
          <xdr:row>38</xdr:row>
          <xdr:rowOff>241300</xdr:rowOff>
        </xdr:to>
        <xdr:sp macro="" textlink="">
          <xdr:nvSpPr>
            <xdr:cNvPr id="4433" name="Check Box 337" hidden="1">
              <a:extLst>
                <a:ext uri="{63B3BB69-23CF-44E3-9099-C40C66FF867C}">
                  <a14:compatExt spid="_x0000_s4433"/>
                </a:ext>
                <a:ext uri="{FF2B5EF4-FFF2-40B4-BE49-F238E27FC236}">
                  <a16:creationId xmlns:a16="http://schemas.microsoft.com/office/drawing/2014/main" id="{1F2EAF90-D175-AC48-A908-B797124C16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38</xdr:row>
          <xdr:rowOff>50800</xdr:rowOff>
        </xdr:from>
        <xdr:to>
          <xdr:col>25</xdr:col>
          <xdr:colOff>279400</xdr:colOff>
          <xdr:row>38</xdr:row>
          <xdr:rowOff>241300</xdr:rowOff>
        </xdr:to>
        <xdr:sp macro="" textlink="">
          <xdr:nvSpPr>
            <xdr:cNvPr id="4434" name="Check Box 338" hidden="1">
              <a:extLst>
                <a:ext uri="{63B3BB69-23CF-44E3-9099-C40C66FF867C}">
                  <a14:compatExt spid="_x0000_s4434"/>
                </a:ext>
                <a:ext uri="{FF2B5EF4-FFF2-40B4-BE49-F238E27FC236}">
                  <a16:creationId xmlns:a16="http://schemas.microsoft.com/office/drawing/2014/main" id="{8D8A5262-F124-0544-A2CF-371EAD8E26E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38</xdr:row>
          <xdr:rowOff>50800</xdr:rowOff>
        </xdr:from>
        <xdr:to>
          <xdr:col>26</xdr:col>
          <xdr:colOff>304800</xdr:colOff>
          <xdr:row>38</xdr:row>
          <xdr:rowOff>241300</xdr:rowOff>
        </xdr:to>
        <xdr:sp macro="" textlink="">
          <xdr:nvSpPr>
            <xdr:cNvPr id="4435" name="Check Box 339" hidden="1">
              <a:extLst>
                <a:ext uri="{63B3BB69-23CF-44E3-9099-C40C66FF867C}">
                  <a14:compatExt spid="_x0000_s4435"/>
                </a:ext>
                <a:ext uri="{FF2B5EF4-FFF2-40B4-BE49-F238E27FC236}">
                  <a16:creationId xmlns:a16="http://schemas.microsoft.com/office/drawing/2014/main" id="{DDB142AD-36B3-D540-A351-B5E600E7670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38</xdr:row>
          <xdr:rowOff>38100</xdr:rowOff>
        </xdr:from>
        <xdr:to>
          <xdr:col>27</xdr:col>
          <xdr:colOff>304800</xdr:colOff>
          <xdr:row>38</xdr:row>
          <xdr:rowOff>241300</xdr:rowOff>
        </xdr:to>
        <xdr:sp macro="" textlink="">
          <xdr:nvSpPr>
            <xdr:cNvPr id="4436" name="Check Box 340" hidden="1">
              <a:extLst>
                <a:ext uri="{63B3BB69-23CF-44E3-9099-C40C66FF867C}">
                  <a14:compatExt spid="_x0000_s4436"/>
                </a:ext>
                <a:ext uri="{FF2B5EF4-FFF2-40B4-BE49-F238E27FC236}">
                  <a16:creationId xmlns:a16="http://schemas.microsoft.com/office/drawing/2014/main" id="{45838AE1-92E4-6F44-A143-EFBBBF4DA6C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50</xdr:row>
          <xdr:rowOff>50800</xdr:rowOff>
        </xdr:from>
        <xdr:to>
          <xdr:col>24</xdr:col>
          <xdr:colOff>279400</xdr:colOff>
          <xdr:row>50</xdr:row>
          <xdr:rowOff>241300</xdr:rowOff>
        </xdr:to>
        <xdr:sp macro="" textlink="">
          <xdr:nvSpPr>
            <xdr:cNvPr id="4453" name="Check Box 357" hidden="1">
              <a:extLst>
                <a:ext uri="{63B3BB69-23CF-44E3-9099-C40C66FF867C}">
                  <a14:compatExt spid="_x0000_s4453"/>
                </a:ext>
                <a:ext uri="{FF2B5EF4-FFF2-40B4-BE49-F238E27FC236}">
                  <a16:creationId xmlns:a16="http://schemas.microsoft.com/office/drawing/2014/main" id="{E7E0E498-CB9C-0E43-B87A-D1F6D30888B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50</xdr:row>
          <xdr:rowOff>50800</xdr:rowOff>
        </xdr:from>
        <xdr:to>
          <xdr:col>25</xdr:col>
          <xdr:colOff>304800</xdr:colOff>
          <xdr:row>50</xdr:row>
          <xdr:rowOff>241300</xdr:rowOff>
        </xdr:to>
        <xdr:sp macro="" textlink="">
          <xdr:nvSpPr>
            <xdr:cNvPr id="4454" name="Check Box 358" hidden="1">
              <a:extLst>
                <a:ext uri="{63B3BB69-23CF-44E3-9099-C40C66FF867C}">
                  <a14:compatExt spid="_x0000_s4454"/>
                </a:ext>
                <a:ext uri="{FF2B5EF4-FFF2-40B4-BE49-F238E27FC236}">
                  <a16:creationId xmlns:a16="http://schemas.microsoft.com/office/drawing/2014/main" id="{979FB5FD-AA79-5141-A03D-AC6D7C2F4ED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50</xdr:row>
          <xdr:rowOff>50800</xdr:rowOff>
        </xdr:from>
        <xdr:to>
          <xdr:col>26</xdr:col>
          <xdr:colOff>304800</xdr:colOff>
          <xdr:row>50</xdr:row>
          <xdr:rowOff>241300</xdr:rowOff>
        </xdr:to>
        <xdr:sp macro="" textlink="">
          <xdr:nvSpPr>
            <xdr:cNvPr id="4455" name="Check Box 359" hidden="1">
              <a:extLst>
                <a:ext uri="{63B3BB69-23CF-44E3-9099-C40C66FF867C}">
                  <a14:compatExt spid="_x0000_s4455"/>
                </a:ext>
                <a:ext uri="{FF2B5EF4-FFF2-40B4-BE49-F238E27FC236}">
                  <a16:creationId xmlns:a16="http://schemas.microsoft.com/office/drawing/2014/main" id="{3AE3618F-BC1F-B047-A550-92A8EC44BE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50</xdr:row>
          <xdr:rowOff>50800</xdr:rowOff>
        </xdr:from>
        <xdr:to>
          <xdr:col>27</xdr:col>
          <xdr:colOff>304800</xdr:colOff>
          <xdr:row>50</xdr:row>
          <xdr:rowOff>241300</xdr:rowOff>
        </xdr:to>
        <xdr:sp macro="" textlink="">
          <xdr:nvSpPr>
            <xdr:cNvPr id="4456" name="Check Box 360" hidden="1">
              <a:extLst>
                <a:ext uri="{63B3BB69-23CF-44E3-9099-C40C66FF867C}">
                  <a14:compatExt spid="_x0000_s4456"/>
                </a:ext>
                <a:ext uri="{FF2B5EF4-FFF2-40B4-BE49-F238E27FC236}">
                  <a16:creationId xmlns:a16="http://schemas.microsoft.com/office/drawing/2014/main" id="{692D8ED1-543A-F943-A8FC-7D9C1A56DAF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8</xdr:row>
          <xdr:rowOff>50800</xdr:rowOff>
        </xdr:from>
        <xdr:to>
          <xdr:col>24</xdr:col>
          <xdr:colOff>279400</xdr:colOff>
          <xdr:row>8</xdr:row>
          <xdr:rowOff>228600</xdr:rowOff>
        </xdr:to>
        <xdr:sp macro="" textlink="">
          <xdr:nvSpPr>
            <xdr:cNvPr id="4465" name="Check Box 369" hidden="1">
              <a:extLst>
                <a:ext uri="{63B3BB69-23CF-44E3-9099-C40C66FF867C}">
                  <a14:compatExt spid="_x0000_s4465"/>
                </a:ext>
                <a:ext uri="{FF2B5EF4-FFF2-40B4-BE49-F238E27FC236}">
                  <a16:creationId xmlns:a16="http://schemas.microsoft.com/office/drawing/2014/main" id="{7FE10AC5-08EE-2647-955F-64E90FD216A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8</xdr:row>
          <xdr:rowOff>38100</xdr:rowOff>
        </xdr:from>
        <xdr:to>
          <xdr:col>25</xdr:col>
          <xdr:colOff>304800</xdr:colOff>
          <xdr:row>8</xdr:row>
          <xdr:rowOff>241300</xdr:rowOff>
        </xdr:to>
        <xdr:sp macro="" textlink="">
          <xdr:nvSpPr>
            <xdr:cNvPr id="4466" name="Check Box 370" hidden="1">
              <a:extLst>
                <a:ext uri="{63B3BB69-23CF-44E3-9099-C40C66FF867C}">
                  <a14:compatExt spid="_x0000_s4466"/>
                </a:ext>
                <a:ext uri="{FF2B5EF4-FFF2-40B4-BE49-F238E27FC236}">
                  <a16:creationId xmlns:a16="http://schemas.microsoft.com/office/drawing/2014/main" id="{2D5EEEC8-F624-5C41-9CF7-B60B287ACA6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8</xdr:row>
          <xdr:rowOff>50800</xdr:rowOff>
        </xdr:from>
        <xdr:to>
          <xdr:col>26</xdr:col>
          <xdr:colOff>304800</xdr:colOff>
          <xdr:row>8</xdr:row>
          <xdr:rowOff>241300</xdr:rowOff>
        </xdr:to>
        <xdr:sp macro="" textlink="">
          <xdr:nvSpPr>
            <xdr:cNvPr id="4467" name="Check Box 371" hidden="1">
              <a:extLst>
                <a:ext uri="{63B3BB69-23CF-44E3-9099-C40C66FF867C}">
                  <a14:compatExt spid="_x0000_s4467"/>
                </a:ext>
                <a:ext uri="{FF2B5EF4-FFF2-40B4-BE49-F238E27FC236}">
                  <a16:creationId xmlns:a16="http://schemas.microsoft.com/office/drawing/2014/main" id="{9E319B7A-002A-F646-AAAD-A201BABFCB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63500</xdr:colOff>
          <xdr:row>8</xdr:row>
          <xdr:rowOff>38100</xdr:rowOff>
        </xdr:from>
        <xdr:to>
          <xdr:col>27</xdr:col>
          <xdr:colOff>279400</xdr:colOff>
          <xdr:row>8</xdr:row>
          <xdr:rowOff>241300</xdr:rowOff>
        </xdr:to>
        <xdr:sp macro="" textlink="">
          <xdr:nvSpPr>
            <xdr:cNvPr id="4468" name="Check Box 372" hidden="1">
              <a:extLst>
                <a:ext uri="{63B3BB69-23CF-44E3-9099-C40C66FF867C}">
                  <a14:compatExt spid="_x0000_s4468"/>
                </a:ext>
                <a:ext uri="{FF2B5EF4-FFF2-40B4-BE49-F238E27FC236}">
                  <a16:creationId xmlns:a16="http://schemas.microsoft.com/office/drawing/2014/main" id="{EA47883A-57A7-F243-85AA-4053306ECC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63500</xdr:colOff>
          <xdr:row>9</xdr:row>
          <xdr:rowOff>38100</xdr:rowOff>
        </xdr:from>
        <xdr:to>
          <xdr:col>24</xdr:col>
          <xdr:colOff>279400</xdr:colOff>
          <xdr:row>9</xdr:row>
          <xdr:rowOff>241300</xdr:rowOff>
        </xdr:to>
        <xdr:sp macro="" textlink="">
          <xdr:nvSpPr>
            <xdr:cNvPr id="4469" name="Check Box 373" hidden="1">
              <a:extLst>
                <a:ext uri="{63B3BB69-23CF-44E3-9099-C40C66FF867C}">
                  <a14:compatExt spid="_x0000_s4469"/>
                </a:ext>
                <a:ext uri="{FF2B5EF4-FFF2-40B4-BE49-F238E27FC236}">
                  <a16:creationId xmlns:a16="http://schemas.microsoft.com/office/drawing/2014/main" id="{A0D65E00-3E5F-184C-B4CE-F395576510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9</xdr:row>
          <xdr:rowOff>38100</xdr:rowOff>
        </xdr:from>
        <xdr:to>
          <xdr:col>25</xdr:col>
          <xdr:colOff>304800</xdr:colOff>
          <xdr:row>9</xdr:row>
          <xdr:rowOff>241300</xdr:rowOff>
        </xdr:to>
        <xdr:sp macro="" textlink="">
          <xdr:nvSpPr>
            <xdr:cNvPr id="4470" name="Check Box 374" hidden="1">
              <a:extLst>
                <a:ext uri="{63B3BB69-23CF-44E3-9099-C40C66FF867C}">
                  <a14:compatExt spid="_x0000_s4470"/>
                </a:ext>
                <a:ext uri="{FF2B5EF4-FFF2-40B4-BE49-F238E27FC236}">
                  <a16:creationId xmlns:a16="http://schemas.microsoft.com/office/drawing/2014/main" id="{22DE5916-3FEA-4648-B0C1-72DE832EB0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xdr:row>
          <xdr:rowOff>38100</xdr:rowOff>
        </xdr:from>
        <xdr:to>
          <xdr:col>26</xdr:col>
          <xdr:colOff>304800</xdr:colOff>
          <xdr:row>9</xdr:row>
          <xdr:rowOff>241300</xdr:rowOff>
        </xdr:to>
        <xdr:sp macro="" textlink="">
          <xdr:nvSpPr>
            <xdr:cNvPr id="4471" name="Check Box 375" hidden="1">
              <a:extLst>
                <a:ext uri="{63B3BB69-23CF-44E3-9099-C40C66FF867C}">
                  <a14:compatExt spid="_x0000_s4471"/>
                </a:ext>
                <a:ext uri="{FF2B5EF4-FFF2-40B4-BE49-F238E27FC236}">
                  <a16:creationId xmlns:a16="http://schemas.microsoft.com/office/drawing/2014/main" id="{82929068-B629-7B40-91CB-C3183601F78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9</xdr:row>
          <xdr:rowOff>50800</xdr:rowOff>
        </xdr:from>
        <xdr:to>
          <xdr:col>27</xdr:col>
          <xdr:colOff>279400</xdr:colOff>
          <xdr:row>9</xdr:row>
          <xdr:rowOff>241300</xdr:rowOff>
        </xdr:to>
        <xdr:sp macro="" textlink="">
          <xdr:nvSpPr>
            <xdr:cNvPr id="4472" name="Check Box 376" hidden="1">
              <a:extLst>
                <a:ext uri="{63B3BB69-23CF-44E3-9099-C40C66FF867C}">
                  <a14:compatExt spid="_x0000_s4472"/>
                </a:ext>
                <a:ext uri="{FF2B5EF4-FFF2-40B4-BE49-F238E27FC236}">
                  <a16:creationId xmlns:a16="http://schemas.microsoft.com/office/drawing/2014/main" id="{DC3035A2-1357-D34E-8F58-4E83498688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51</xdr:row>
          <xdr:rowOff>50800</xdr:rowOff>
        </xdr:from>
        <xdr:to>
          <xdr:col>24</xdr:col>
          <xdr:colOff>304800</xdr:colOff>
          <xdr:row>51</xdr:row>
          <xdr:rowOff>241300</xdr:rowOff>
        </xdr:to>
        <xdr:sp macro="" textlink="">
          <xdr:nvSpPr>
            <xdr:cNvPr id="4485" name="Check Box 389" hidden="1">
              <a:extLst>
                <a:ext uri="{63B3BB69-23CF-44E3-9099-C40C66FF867C}">
                  <a14:compatExt spid="_x0000_s4485"/>
                </a:ext>
                <a:ext uri="{FF2B5EF4-FFF2-40B4-BE49-F238E27FC236}">
                  <a16:creationId xmlns:a16="http://schemas.microsoft.com/office/drawing/2014/main" id="{AF4C4D15-6E2F-E344-9336-C114198E73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51</xdr:row>
          <xdr:rowOff>50800</xdr:rowOff>
        </xdr:from>
        <xdr:to>
          <xdr:col>25</xdr:col>
          <xdr:colOff>279400</xdr:colOff>
          <xdr:row>51</xdr:row>
          <xdr:rowOff>241300</xdr:rowOff>
        </xdr:to>
        <xdr:sp macro="" textlink="">
          <xdr:nvSpPr>
            <xdr:cNvPr id="4486" name="Check Box 390" hidden="1">
              <a:extLst>
                <a:ext uri="{63B3BB69-23CF-44E3-9099-C40C66FF867C}">
                  <a14:compatExt spid="_x0000_s4486"/>
                </a:ext>
                <a:ext uri="{FF2B5EF4-FFF2-40B4-BE49-F238E27FC236}">
                  <a16:creationId xmlns:a16="http://schemas.microsoft.com/office/drawing/2014/main" id="{71F49495-FC1E-7D4E-9200-00F426C8752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51</xdr:row>
          <xdr:rowOff>50800</xdr:rowOff>
        </xdr:from>
        <xdr:to>
          <xdr:col>26</xdr:col>
          <xdr:colOff>304800</xdr:colOff>
          <xdr:row>51</xdr:row>
          <xdr:rowOff>241300</xdr:rowOff>
        </xdr:to>
        <xdr:sp macro="" textlink="">
          <xdr:nvSpPr>
            <xdr:cNvPr id="4487" name="Check Box 391" hidden="1">
              <a:extLst>
                <a:ext uri="{63B3BB69-23CF-44E3-9099-C40C66FF867C}">
                  <a14:compatExt spid="_x0000_s4487"/>
                </a:ext>
                <a:ext uri="{FF2B5EF4-FFF2-40B4-BE49-F238E27FC236}">
                  <a16:creationId xmlns:a16="http://schemas.microsoft.com/office/drawing/2014/main" id="{EC4E2B21-3997-ED41-A9C7-F539CF162E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51</xdr:row>
          <xdr:rowOff>38100</xdr:rowOff>
        </xdr:from>
        <xdr:to>
          <xdr:col>27</xdr:col>
          <xdr:colOff>279400</xdr:colOff>
          <xdr:row>51</xdr:row>
          <xdr:rowOff>254000</xdr:rowOff>
        </xdr:to>
        <xdr:sp macro="" textlink="">
          <xdr:nvSpPr>
            <xdr:cNvPr id="4488" name="Check Box 392" hidden="1">
              <a:extLst>
                <a:ext uri="{63B3BB69-23CF-44E3-9099-C40C66FF867C}">
                  <a14:compatExt spid="_x0000_s4488"/>
                </a:ext>
                <a:ext uri="{FF2B5EF4-FFF2-40B4-BE49-F238E27FC236}">
                  <a16:creationId xmlns:a16="http://schemas.microsoft.com/office/drawing/2014/main" id="{732525AC-243C-7E48-AF9C-B2AE97DD15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13</xdr:row>
          <xdr:rowOff>50800</xdr:rowOff>
        </xdr:from>
        <xdr:to>
          <xdr:col>24</xdr:col>
          <xdr:colOff>279400</xdr:colOff>
          <xdr:row>13</xdr:row>
          <xdr:rowOff>228600</xdr:rowOff>
        </xdr:to>
        <xdr:sp macro="" textlink="">
          <xdr:nvSpPr>
            <xdr:cNvPr id="4489" name="Check Box 393" hidden="1">
              <a:extLst>
                <a:ext uri="{63B3BB69-23CF-44E3-9099-C40C66FF867C}">
                  <a14:compatExt spid="_x0000_s4489"/>
                </a:ext>
                <a:ext uri="{FF2B5EF4-FFF2-40B4-BE49-F238E27FC236}">
                  <a16:creationId xmlns:a16="http://schemas.microsoft.com/office/drawing/2014/main" id="{2C1F9B77-D530-2A4F-989E-81C4010DE9A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13</xdr:row>
          <xdr:rowOff>50800</xdr:rowOff>
        </xdr:from>
        <xdr:to>
          <xdr:col>25</xdr:col>
          <xdr:colOff>304800</xdr:colOff>
          <xdr:row>13</xdr:row>
          <xdr:rowOff>241300</xdr:rowOff>
        </xdr:to>
        <xdr:sp macro="" textlink="">
          <xdr:nvSpPr>
            <xdr:cNvPr id="4490" name="Check Box 394" hidden="1">
              <a:extLst>
                <a:ext uri="{63B3BB69-23CF-44E3-9099-C40C66FF867C}">
                  <a14:compatExt spid="_x0000_s4490"/>
                </a:ext>
                <a:ext uri="{FF2B5EF4-FFF2-40B4-BE49-F238E27FC236}">
                  <a16:creationId xmlns:a16="http://schemas.microsoft.com/office/drawing/2014/main" id="{89BC7865-6661-0045-9A4F-9B96C8B044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xdr:row>
          <xdr:rowOff>50800</xdr:rowOff>
        </xdr:from>
        <xdr:to>
          <xdr:col>26</xdr:col>
          <xdr:colOff>304800</xdr:colOff>
          <xdr:row>13</xdr:row>
          <xdr:rowOff>228600</xdr:rowOff>
        </xdr:to>
        <xdr:sp macro="" textlink="">
          <xdr:nvSpPr>
            <xdr:cNvPr id="4491" name="Check Box 395" hidden="1">
              <a:extLst>
                <a:ext uri="{63B3BB69-23CF-44E3-9099-C40C66FF867C}">
                  <a14:compatExt spid="_x0000_s4491"/>
                </a:ext>
                <a:ext uri="{FF2B5EF4-FFF2-40B4-BE49-F238E27FC236}">
                  <a16:creationId xmlns:a16="http://schemas.microsoft.com/office/drawing/2014/main" id="{B4563CCB-4186-804F-8403-FBF62500CAE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13</xdr:row>
          <xdr:rowOff>50800</xdr:rowOff>
        </xdr:from>
        <xdr:to>
          <xdr:col>27</xdr:col>
          <xdr:colOff>304800</xdr:colOff>
          <xdr:row>13</xdr:row>
          <xdr:rowOff>241300</xdr:rowOff>
        </xdr:to>
        <xdr:sp macro="" textlink="">
          <xdr:nvSpPr>
            <xdr:cNvPr id="4492" name="Check Box 396" hidden="1">
              <a:extLst>
                <a:ext uri="{63B3BB69-23CF-44E3-9099-C40C66FF867C}">
                  <a14:compatExt spid="_x0000_s4492"/>
                </a:ext>
                <a:ext uri="{FF2B5EF4-FFF2-40B4-BE49-F238E27FC236}">
                  <a16:creationId xmlns:a16="http://schemas.microsoft.com/office/drawing/2014/main" id="{6161E37A-1C34-274F-BA77-2AD64B9BC9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14</xdr:row>
          <xdr:rowOff>38100</xdr:rowOff>
        </xdr:from>
        <xdr:to>
          <xdr:col>24</xdr:col>
          <xdr:colOff>304800</xdr:colOff>
          <xdr:row>14</xdr:row>
          <xdr:rowOff>241300</xdr:rowOff>
        </xdr:to>
        <xdr:sp macro="" textlink="">
          <xdr:nvSpPr>
            <xdr:cNvPr id="4493" name="Check Box 397" hidden="1">
              <a:extLst>
                <a:ext uri="{63B3BB69-23CF-44E3-9099-C40C66FF867C}">
                  <a14:compatExt spid="_x0000_s4493"/>
                </a:ext>
                <a:ext uri="{FF2B5EF4-FFF2-40B4-BE49-F238E27FC236}">
                  <a16:creationId xmlns:a16="http://schemas.microsoft.com/office/drawing/2014/main" id="{ECAFA383-E0BD-134E-BADD-DEBF39847FC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14</xdr:row>
          <xdr:rowOff>38100</xdr:rowOff>
        </xdr:from>
        <xdr:to>
          <xdr:col>25</xdr:col>
          <xdr:colOff>304800</xdr:colOff>
          <xdr:row>14</xdr:row>
          <xdr:rowOff>241300</xdr:rowOff>
        </xdr:to>
        <xdr:sp macro="" textlink="">
          <xdr:nvSpPr>
            <xdr:cNvPr id="4494" name="Check Box 398" hidden="1">
              <a:extLst>
                <a:ext uri="{63B3BB69-23CF-44E3-9099-C40C66FF867C}">
                  <a14:compatExt spid="_x0000_s4494"/>
                </a:ext>
                <a:ext uri="{FF2B5EF4-FFF2-40B4-BE49-F238E27FC236}">
                  <a16:creationId xmlns:a16="http://schemas.microsoft.com/office/drawing/2014/main" id="{B49B571E-3AA6-F640-825A-C1434D61D9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14</xdr:row>
          <xdr:rowOff>38100</xdr:rowOff>
        </xdr:from>
        <xdr:to>
          <xdr:col>26</xdr:col>
          <xdr:colOff>304800</xdr:colOff>
          <xdr:row>14</xdr:row>
          <xdr:rowOff>241300</xdr:rowOff>
        </xdr:to>
        <xdr:sp macro="" textlink="">
          <xdr:nvSpPr>
            <xdr:cNvPr id="4495" name="Check Box 399" hidden="1">
              <a:extLst>
                <a:ext uri="{63B3BB69-23CF-44E3-9099-C40C66FF867C}">
                  <a14:compatExt spid="_x0000_s4495"/>
                </a:ext>
                <a:ext uri="{FF2B5EF4-FFF2-40B4-BE49-F238E27FC236}">
                  <a16:creationId xmlns:a16="http://schemas.microsoft.com/office/drawing/2014/main" id="{0369A648-D74A-8D4C-96B8-890D49740FA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14</xdr:row>
          <xdr:rowOff>50800</xdr:rowOff>
        </xdr:from>
        <xdr:to>
          <xdr:col>27</xdr:col>
          <xdr:colOff>304800</xdr:colOff>
          <xdr:row>14</xdr:row>
          <xdr:rowOff>241300</xdr:rowOff>
        </xdr:to>
        <xdr:sp macro="" textlink="">
          <xdr:nvSpPr>
            <xdr:cNvPr id="4496" name="Check Box 400" hidden="1">
              <a:extLst>
                <a:ext uri="{63B3BB69-23CF-44E3-9099-C40C66FF867C}">
                  <a14:compatExt spid="_x0000_s4496"/>
                </a:ext>
                <a:ext uri="{FF2B5EF4-FFF2-40B4-BE49-F238E27FC236}">
                  <a16:creationId xmlns:a16="http://schemas.microsoft.com/office/drawing/2014/main" id="{B1540B0B-926B-C940-A3AE-F28656AC43F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52</xdr:row>
          <xdr:rowOff>38100</xdr:rowOff>
        </xdr:from>
        <xdr:to>
          <xdr:col>24</xdr:col>
          <xdr:colOff>304800</xdr:colOff>
          <xdr:row>52</xdr:row>
          <xdr:rowOff>241300</xdr:rowOff>
        </xdr:to>
        <xdr:sp macro="" textlink="">
          <xdr:nvSpPr>
            <xdr:cNvPr id="4533" name="Check Box 437" hidden="1">
              <a:extLst>
                <a:ext uri="{63B3BB69-23CF-44E3-9099-C40C66FF867C}">
                  <a14:compatExt spid="_x0000_s4533"/>
                </a:ext>
                <a:ext uri="{FF2B5EF4-FFF2-40B4-BE49-F238E27FC236}">
                  <a16:creationId xmlns:a16="http://schemas.microsoft.com/office/drawing/2014/main" id="{0FC302BE-ABBD-3341-BDE4-5B40EC9CE5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52</xdr:row>
          <xdr:rowOff>38100</xdr:rowOff>
        </xdr:from>
        <xdr:to>
          <xdr:col>25</xdr:col>
          <xdr:colOff>304800</xdr:colOff>
          <xdr:row>52</xdr:row>
          <xdr:rowOff>241300</xdr:rowOff>
        </xdr:to>
        <xdr:sp macro="" textlink="">
          <xdr:nvSpPr>
            <xdr:cNvPr id="4534" name="Check Box 438" hidden="1">
              <a:extLst>
                <a:ext uri="{63B3BB69-23CF-44E3-9099-C40C66FF867C}">
                  <a14:compatExt spid="_x0000_s4534"/>
                </a:ext>
                <a:ext uri="{FF2B5EF4-FFF2-40B4-BE49-F238E27FC236}">
                  <a16:creationId xmlns:a16="http://schemas.microsoft.com/office/drawing/2014/main" id="{67FF4799-5868-FD41-B48B-AA18C62D8C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52</xdr:row>
          <xdr:rowOff>38100</xdr:rowOff>
        </xdr:from>
        <xdr:to>
          <xdr:col>26</xdr:col>
          <xdr:colOff>304800</xdr:colOff>
          <xdr:row>52</xdr:row>
          <xdr:rowOff>241300</xdr:rowOff>
        </xdr:to>
        <xdr:sp macro="" textlink="">
          <xdr:nvSpPr>
            <xdr:cNvPr id="4535" name="Check Box 439" hidden="1">
              <a:extLst>
                <a:ext uri="{63B3BB69-23CF-44E3-9099-C40C66FF867C}">
                  <a14:compatExt spid="_x0000_s4535"/>
                </a:ext>
                <a:ext uri="{FF2B5EF4-FFF2-40B4-BE49-F238E27FC236}">
                  <a16:creationId xmlns:a16="http://schemas.microsoft.com/office/drawing/2014/main" id="{05BBB533-F0CA-C94F-B286-4C9E9B706F2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52</xdr:row>
          <xdr:rowOff>38100</xdr:rowOff>
        </xdr:from>
        <xdr:to>
          <xdr:col>27</xdr:col>
          <xdr:colOff>304800</xdr:colOff>
          <xdr:row>52</xdr:row>
          <xdr:rowOff>241300</xdr:rowOff>
        </xdr:to>
        <xdr:sp macro="" textlink="">
          <xdr:nvSpPr>
            <xdr:cNvPr id="4536" name="Check Box 440" hidden="1">
              <a:extLst>
                <a:ext uri="{63B3BB69-23CF-44E3-9099-C40C66FF867C}">
                  <a14:compatExt spid="_x0000_s4536"/>
                </a:ext>
                <a:ext uri="{FF2B5EF4-FFF2-40B4-BE49-F238E27FC236}">
                  <a16:creationId xmlns:a16="http://schemas.microsoft.com/office/drawing/2014/main" id="{5B17D25E-F318-0544-B34E-F16935D72C9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12</xdr:row>
          <xdr:rowOff>50800</xdr:rowOff>
        </xdr:from>
        <xdr:to>
          <xdr:col>7</xdr:col>
          <xdr:colOff>279400</xdr:colOff>
          <xdr:row>12</xdr:row>
          <xdr:rowOff>241300</xdr:rowOff>
        </xdr:to>
        <xdr:sp macro="" textlink="">
          <xdr:nvSpPr>
            <xdr:cNvPr id="4541" name="Check Box 445" hidden="1">
              <a:extLst>
                <a:ext uri="{63B3BB69-23CF-44E3-9099-C40C66FF867C}">
                  <a14:compatExt spid="_x0000_s4541"/>
                </a:ext>
                <a:ext uri="{FF2B5EF4-FFF2-40B4-BE49-F238E27FC236}">
                  <a16:creationId xmlns:a16="http://schemas.microsoft.com/office/drawing/2014/main" id="{19EB6C48-FCDB-4F44-B16C-0996CCDF1FA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12</xdr:row>
          <xdr:rowOff>38100</xdr:rowOff>
        </xdr:from>
        <xdr:to>
          <xdr:col>8</xdr:col>
          <xdr:colOff>279400</xdr:colOff>
          <xdr:row>12</xdr:row>
          <xdr:rowOff>241300</xdr:rowOff>
        </xdr:to>
        <xdr:sp macro="" textlink="">
          <xdr:nvSpPr>
            <xdr:cNvPr id="4542" name="Check Box 446" hidden="1">
              <a:extLst>
                <a:ext uri="{63B3BB69-23CF-44E3-9099-C40C66FF867C}">
                  <a14:compatExt spid="_x0000_s4542"/>
                </a:ext>
                <a:ext uri="{FF2B5EF4-FFF2-40B4-BE49-F238E27FC236}">
                  <a16:creationId xmlns:a16="http://schemas.microsoft.com/office/drawing/2014/main" id="{253F70DB-8608-3440-9D93-84A35BFF2F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xdr:row>
          <xdr:rowOff>38100</xdr:rowOff>
        </xdr:from>
        <xdr:to>
          <xdr:col>9</xdr:col>
          <xdr:colOff>304800</xdr:colOff>
          <xdr:row>12</xdr:row>
          <xdr:rowOff>254000</xdr:rowOff>
        </xdr:to>
        <xdr:sp macro="" textlink="">
          <xdr:nvSpPr>
            <xdr:cNvPr id="4543" name="Check Box 447" hidden="1">
              <a:extLst>
                <a:ext uri="{63B3BB69-23CF-44E3-9099-C40C66FF867C}">
                  <a14:compatExt spid="_x0000_s4543"/>
                </a:ext>
                <a:ext uri="{FF2B5EF4-FFF2-40B4-BE49-F238E27FC236}">
                  <a16:creationId xmlns:a16="http://schemas.microsoft.com/office/drawing/2014/main" id="{1E13800A-102A-DF46-B6ED-D9E113556C1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12</xdr:row>
          <xdr:rowOff>50800</xdr:rowOff>
        </xdr:from>
        <xdr:to>
          <xdr:col>10</xdr:col>
          <xdr:colOff>304800</xdr:colOff>
          <xdr:row>12</xdr:row>
          <xdr:rowOff>241300</xdr:rowOff>
        </xdr:to>
        <xdr:sp macro="" textlink="">
          <xdr:nvSpPr>
            <xdr:cNvPr id="4544" name="Check Box 448" hidden="1">
              <a:extLst>
                <a:ext uri="{63B3BB69-23CF-44E3-9099-C40C66FF867C}">
                  <a14:compatExt spid="_x0000_s4544"/>
                </a:ext>
                <a:ext uri="{FF2B5EF4-FFF2-40B4-BE49-F238E27FC236}">
                  <a16:creationId xmlns:a16="http://schemas.microsoft.com/office/drawing/2014/main" id="{FA7EE4D4-8594-0943-9D61-E14C117F4A7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16</xdr:row>
          <xdr:rowOff>50800</xdr:rowOff>
        </xdr:from>
        <xdr:to>
          <xdr:col>7</xdr:col>
          <xdr:colOff>279400</xdr:colOff>
          <xdr:row>16</xdr:row>
          <xdr:rowOff>228600</xdr:rowOff>
        </xdr:to>
        <xdr:sp macro="" textlink="">
          <xdr:nvSpPr>
            <xdr:cNvPr id="4552" name="Check Box 456" hidden="1">
              <a:extLst>
                <a:ext uri="{63B3BB69-23CF-44E3-9099-C40C66FF867C}">
                  <a14:compatExt spid="_x0000_s4552"/>
                </a:ext>
                <a:ext uri="{FF2B5EF4-FFF2-40B4-BE49-F238E27FC236}">
                  <a16:creationId xmlns:a16="http://schemas.microsoft.com/office/drawing/2014/main" id="{5DD2ADDB-0999-F640-AA04-DACAF22A73A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19</xdr:row>
          <xdr:rowOff>38100</xdr:rowOff>
        </xdr:from>
        <xdr:to>
          <xdr:col>8</xdr:col>
          <xdr:colOff>279400</xdr:colOff>
          <xdr:row>19</xdr:row>
          <xdr:rowOff>241300</xdr:rowOff>
        </xdr:to>
        <xdr:sp macro="" textlink="">
          <xdr:nvSpPr>
            <xdr:cNvPr id="4558" name="Check Box 462" hidden="1">
              <a:extLst>
                <a:ext uri="{63B3BB69-23CF-44E3-9099-C40C66FF867C}">
                  <a14:compatExt spid="_x0000_s4558"/>
                </a:ext>
                <a:ext uri="{FF2B5EF4-FFF2-40B4-BE49-F238E27FC236}">
                  <a16:creationId xmlns:a16="http://schemas.microsoft.com/office/drawing/2014/main" id="{5A3C62E9-14D8-8244-A444-4644BC03BED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19</xdr:row>
          <xdr:rowOff>38100</xdr:rowOff>
        </xdr:from>
        <xdr:to>
          <xdr:col>9</xdr:col>
          <xdr:colOff>279400</xdr:colOff>
          <xdr:row>19</xdr:row>
          <xdr:rowOff>241300</xdr:rowOff>
        </xdr:to>
        <xdr:sp macro="" textlink="">
          <xdr:nvSpPr>
            <xdr:cNvPr id="4559" name="Check Box 463" hidden="1">
              <a:extLst>
                <a:ext uri="{63B3BB69-23CF-44E3-9099-C40C66FF867C}">
                  <a14:compatExt spid="_x0000_s4559"/>
                </a:ext>
                <a:ext uri="{FF2B5EF4-FFF2-40B4-BE49-F238E27FC236}">
                  <a16:creationId xmlns:a16="http://schemas.microsoft.com/office/drawing/2014/main" id="{1D8B2962-8034-F948-810E-35B052C191B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19</xdr:row>
          <xdr:rowOff>38100</xdr:rowOff>
        </xdr:from>
        <xdr:to>
          <xdr:col>10</xdr:col>
          <xdr:colOff>279400</xdr:colOff>
          <xdr:row>19</xdr:row>
          <xdr:rowOff>241300</xdr:rowOff>
        </xdr:to>
        <xdr:sp macro="" textlink="">
          <xdr:nvSpPr>
            <xdr:cNvPr id="4560" name="Check Box 464" hidden="1">
              <a:extLst>
                <a:ext uri="{63B3BB69-23CF-44E3-9099-C40C66FF867C}">
                  <a14:compatExt spid="_x0000_s4560"/>
                </a:ext>
                <a:ext uri="{FF2B5EF4-FFF2-40B4-BE49-F238E27FC236}">
                  <a16:creationId xmlns:a16="http://schemas.microsoft.com/office/drawing/2014/main" id="{731AC6F1-533B-C54B-BCC9-D92582EA819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19</xdr:row>
          <xdr:rowOff>50800</xdr:rowOff>
        </xdr:from>
        <xdr:to>
          <xdr:col>7</xdr:col>
          <xdr:colOff>279400</xdr:colOff>
          <xdr:row>19</xdr:row>
          <xdr:rowOff>228600</xdr:rowOff>
        </xdr:to>
        <xdr:sp macro="" textlink="">
          <xdr:nvSpPr>
            <xdr:cNvPr id="4562" name="Check Box 466" hidden="1">
              <a:extLst>
                <a:ext uri="{63B3BB69-23CF-44E3-9099-C40C66FF867C}">
                  <a14:compatExt spid="_x0000_s4562"/>
                </a:ext>
                <a:ext uri="{FF2B5EF4-FFF2-40B4-BE49-F238E27FC236}">
                  <a16:creationId xmlns:a16="http://schemas.microsoft.com/office/drawing/2014/main" id="{DF2BB952-BD0E-CA4C-B36E-B8D182565B8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18</xdr:row>
          <xdr:rowOff>38100</xdr:rowOff>
        </xdr:from>
        <xdr:to>
          <xdr:col>8</xdr:col>
          <xdr:colOff>279400</xdr:colOff>
          <xdr:row>18</xdr:row>
          <xdr:rowOff>241300</xdr:rowOff>
        </xdr:to>
        <xdr:sp macro="" textlink="">
          <xdr:nvSpPr>
            <xdr:cNvPr id="4568" name="Check Box 472" hidden="1">
              <a:extLst>
                <a:ext uri="{63B3BB69-23CF-44E3-9099-C40C66FF867C}">
                  <a14:compatExt spid="_x0000_s4568"/>
                </a:ext>
                <a:ext uri="{FF2B5EF4-FFF2-40B4-BE49-F238E27FC236}">
                  <a16:creationId xmlns:a16="http://schemas.microsoft.com/office/drawing/2014/main" id="{A11D76BE-F6C3-8341-BB28-91779B53D3E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18</xdr:row>
          <xdr:rowOff>38100</xdr:rowOff>
        </xdr:from>
        <xdr:to>
          <xdr:col>9</xdr:col>
          <xdr:colOff>279400</xdr:colOff>
          <xdr:row>18</xdr:row>
          <xdr:rowOff>241300</xdr:rowOff>
        </xdr:to>
        <xdr:sp macro="" textlink="">
          <xdr:nvSpPr>
            <xdr:cNvPr id="4569" name="Check Box 473" hidden="1">
              <a:extLst>
                <a:ext uri="{63B3BB69-23CF-44E3-9099-C40C66FF867C}">
                  <a14:compatExt spid="_x0000_s4569"/>
                </a:ext>
                <a:ext uri="{FF2B5EF4-FFF2-40B4-BE49-F238E27FC236}">
                  <a16:creationId xmlns:a16="http://schemas.microsoft.com/office/drawing/2014/main" id="{4097DD70-C9FF-124C-91B6-0C970EDDE9F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18</xdr:row>
          <xdr:rowOff>38100</xdr:rowOff>
        </xdr:from>
        <xdr:to>
          <xdr:col>10</xdr:col>
          <xdr:colOff>279400</xdr:colOff>
          <xdr:row>18</xdr:row>
          <xdr:rowOff>241300</xdr:rowOff>
        </xdr:to>
        <xdr:sp macro="" textlink="">
          <xdr:nvSpPr>
            <xdr:cNvPr id="4570" name="Check Box 474" hidden="1">
              <a:extLst>
                <a:ext uri="{63B3BB69-23CF-44E3-9099-C40C66FF867C}">
                  <a14:compatExt spid="_x0000_s4570"/>
                </a:ext>
                <a:ext uri="{FF2B5EF4-FFF2-40B4-BE49-F238E27FC236}">
                  <a16:creationId xmlns:a16="http://schemas.microsoft.com/office/drawing/2014/main" id="{3E55E48E-BF37-8B4D-AB27-0B4B9329540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18</xdr:row>
          <xdr:rowOff>50800</xdr:rowOff>
        </xdr:from>
        <xdr:to>
          <xdr:col>7</xdr:col>
          <xdr:colOff>279400</xdr:colOff>
          <xdr:row>18</xdr:row>
          <xdr:rowOff>228600</xdr:rowOff>
        </xdr:to>
        <xdr:sp macro="" textlink="">
          <xdr:nvSpPr>
            <xdr:cNvPr id="4572" name="Check Box 476" hidden="1">
              <a:extLst>
                <a:ext uri="{63B3BB69-23CF-44E3-9099-C40C66FF867C}">
                  <a14:compatExt spid="_x0000_s4572"/>
                </a:ext>
                <a:ext uri="{FF2B5EF4-FFF2-40B4-BE49-F238E27FC236}">
                  <a16:creationId xmlns:a16="http://schemas.microsoft.com/office/drawing/2014/main" id="{8280BBB9-8AF8-EE48-9169-6D6B548F7EF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17</xdr:row>
          <xdr:rowOff>38100</xdr:rowOff>
        </xdr:from>
        <xdr:to>
          <xdr:col>8</xdr:col>
          <xdr:colOff>279400</xdr:colOff>
          <xdr:row>17</xdr:row>
          <xdr:rowOff>241300</xdr:rowOff>
        </xdr:to>
        <xdr:sp macro="" textlink="">
          <xdr:nvSpPr>
            <xdr:cNvPr id="4578" name="Check Box 482" hidden="1">
              <a:extLst>
                <a:ext uri="{63B3BB69-23CF-44E3-9099-C40C66FF867C}">
                  <a14:compatExt spid="_x0000_s4578"/>
                </a:ext>
                <a:ext uri="{FF2B5EF4-FFF2-40B4-BE49-F238E27FC236}">
                  <a16:creationId xmlns:a16="http://schemas.microsoft.com/office/drawing/2014/main" id="{A4E3C2DB-C50A-CC42-BF2E-537EB62D176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17</xdr:row>
          <xdr:rowOff>38100</xdr:rowOff>
        </xdr:from>
        <xdr:to>
          <xdr:col>9</xdr:col>
          <xdr:colOff>279400</xdr:colOff>
          <xdr:row>17</xdr:row>
          <xdr:rowOff>241300</xdr:rowOff>
        </xdr:to>
        <xdr:sp macro="" textlink="">
          <xdr:nvSpPr>
            <xdr:cNvPr id="4579" name="Check Box 483" hidden="1">
              <a:extLst>
                <a:ext uri="{63B3BB69-23CF-44E3-9099-C40C66FF867C}">
                  <a14:compatExt spid="_x0000_s4579"/>
                </a:ext>
                <a:ext uri="{FF2B5EF4-FFF2-40B4-BE49-F238E27FC236}">
                  <a16:creationId xmlns:a16="http://schemas.microsoft.com/office/drawing/2014/main" id="{40CF1619-163F-F340-9BED-1DC29B0912D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17</xdr:row>
          <xdr:rowOff>38100</xdr:rowOff>
        </xdr:from>
        <xdr:to>
          <xdr:col>10</xdr:col>
          <xdr:colOff>279400</xdr:colOff>
          <xdr:row>17</xdr:row>
          <xdr:rowOff>241300</xdr:rowOff>
        </xdr:to>
        <xdr:sp macro="" textlink="">
          <xdr:nvSpPr>
            <xdr:cNvPr id="4580" name="Check Box 484" hidden="1">
              <a:extLst>
                <a:ext uri="{63B3BB69-23CF-44E3-9099-C40C66FF867C}">
                  <a14:compatExt spid="_x0000_s4580"/>
                </a:ext>
                <a:ext uri="{FF2B5EF4-FFF2-40B4-BE49-F238E27FC236}">
                  <a16:creationId xmlns:a16="http://schemas.microsoft.com/office/drawing/2014/main" id="{E203DC49-AE64-094D-823E-EBA20FFACCD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17</xdr:row>
          <xdr:rowOff>50800</xdr:rowOff>
        </xdr:from>
        <xdr:to>
          <xdr:col>7</xdr:col>
          <xdr:colOff>279400</xdr:colOff>
          <xdr:row>17</xdr:row>
          <xdr:rowOff>228600</xdr:rowOff>
        </xdr:to>
        <xdr:sp macro="" textlink="">
          <xdr:nvSpPr>
            <xdr:cNvPr id="4582" name="Check Box 486" hidden="1">
              <a:extLst>
                <a:ext uri="{63B3BB69-23CF-44E3-9099-C40C66FF867C}">
                  <a14:compatExt spid="_x0000_s4582"/>
                </a:ext>
                <a:ext uri="{FF2B5EF4-FFF2-40B4-BE49-F238E27FC236}">
                  <a16:creationId xmlns:a16="http://schemas.microsoft.com/office/drawing/2014/main" id="{85135CA3-BD54-4142-89B0-40DFEA41725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29</xdr:row>
          <xdr:rowOff>38100</xdr:rowOff>
        </xdr:from>
        <xdr:to>
          <xdr:col>7</xdr:col>
          <xdr:colOff>279400</xdr:colOff>
          <xdr:row>29</xdr:row>
          <xdr:rowOff>241300</xdr:rowOff>
        </xdr:to>
        <xdr:sp macro="" textlink="">
          <xdr:nvSpPr>
            <xdr:cNvPr id="4587" name="Check Box 491" hidden="1">
              <a:extLst>
                <a:ext uri="{63B3BB69-23CF-44E3-9099-C40C66FF867C}">
                  <a14:compatExt spid="_x0000_s4587"/>
                </a:ext>
                <a:ext uri="{FF2B5EF4-FFF2-40B4-BE49-F238E27FC236}">
                  <a16:creationId xmlns:a16="http://schemas.microsoft.com/office/drawing/2014/main" id="{C1A1D210-12F5-C947-AB92-303F1A35B5E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29</xdr:row>
          <xdr:rowOff>38100</xdr:rowOff>
        </xdr:from>
        <xdr:to>
          <xdr:col>8</xdr:col>
          <xdr:colOff>279400</xdr:colOff>
          <xdr:row>29</xdr:row>
          <xdr:rowOff>241300</xdr:rowOff>
        </xdr:to>
        <xdr:sp macro="" textlink="">
          <xdr:nvSpPr>
            <xdr:cNvPr id="4588" name="Check Box 492" hidden="1">
              <a:extLst>
                <a:ext uri="{63B3BB69-23CF-44E3-9099-C40C66FF867C}">
                  <a14:compatExt spid="_x0000_s4588"/>
                </a:ext>
                <a:ext uri="{FF2B5EF4-FFF2-40B4-BE49-F238E27FC236}">
                  <a16:creationId xmlns:a16="http://schemas.microsoft.com/office/drawing/2014/main" id="{4CD2C76E-3C52-0044-AEAA-5528390785D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29</xdr:row>
          <xdr:rowOff>38100</xdr:rowOff>
        </xdr:from>
        <xdr:to>
          <xdr:col>9</xdr:col>
          <xdr:colOff>279400</xdr:colOff>
          <xdr:row>29</xdr:row>
          <xdr:rowOff>241300</xdr:rowOff>
        </xdr:to>
        <xdr:sp macro="" textlink="">
          <xdr:nvSpPr>
            <xdr:cNvPr id="4589" name="Check Box 493" hidden="1">
              <a:extLst>
                <a:ext uri="{63B3BB69-23CF-44E3-9099-C40C66FF867C}">
                  <a14:compatExt spid="_x0000_s4589"/>
                </a:ext>
                <a:ext uri="{FF2B5EF4-FFF2-40B4-BE49-F238E27FC236}">
                  <a16:creationId xmlns:a16="http://schemas.microsoft.com/office/drawing/2014/main" id="{3D1C5479-B58A-874D-B1C7-4915745C75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29</xdr:row>
          <xdr:rowOff>50800</xdr:rowOff>
        </xdr:from>
        <xdr:to>
          <xdr:col>10</xdr:col>
          <xdr:colOff>279400</xdr:colOff>
          <xdr:row>29</xdr:row>
          <xdr:rowOff>241300</xdr:rowOff>
        </xdr:to>
        <xdr:sp macro="" textlink="">
          <xdr:nvSpPr>
            <xdr:cNvPr id="4595" name="Check Box 499" hidden="1">
              <a:extLst>
                <a:ext uri="{63B3BB69-23CF-44E3-9099-C40C66FF867C}">
                  <a14:compatExt spid="_x0000_s4595"/>
                </a:ext>
                <a:ext uri="{FF2B5EF4-FFF2-40B4-BE49-F238E27FC236}">
                  <a16:creationId xmlns:a16="http://schemas.microsoft.com/office/drawing/2014/main" id="{BCEF432D-19A9-C84F-B5EE-BD121001779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xdr:row>
          <xdr:rowOff>50800</xdr:rowOff>
        </xdr:from>
        <xdr:to>
          <xdr:col>7</xdr:col>
          <xdr:colOff>317500</xdr:colOff>
          <xdr:row>33</xdr:row>
          <xdr:rowOff>241300</xdr:rowOff>
        </xdr:to>
        <xdr:sp macro="" textlink="">
          <xdr:nvSpPr>
            <xdr:cNvPr id="4597" name="Check Box 501" hidden="1">
              <a:extLst>
                <a:ext uri="{63B3BB69-23CF-44E3-9099-C40C66FF867C}">
                  <a14:compatExt spid="_x0000_s4597"/>
                </a:ext>
                <a:ext uri="{FF2B5EF4-FFF2-40B4-BE49-F238E27FC236}">
                  <a16:creationId xmlns:a16="http://schemas.microsoft.com/office/drawing/2014/main" id="{03C43CEB-7AE3-8444-9BAF-E844FA397D5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33</xdr:row>
          <xdr:rowOff>50800</xdr:rowOff>
        </xdr:from>
        <xdr:to>
          <xdr:col>8</xdr:col>
          <xdr:colOff>304800</xdr:colOff>
          <xdr:row>33</xdr:row>
          <xdr:rowOff>241300</xdr:rowOff>
        </xdr:to>
        <xdr:sp macro="" textlink="">
          <xdr:nvSpPr>
            <xdr:cNvPr id="4598" name="Check Box 502" hidden="1">
              <a:extLst>
                <a:ext uri="{63B3BB69-23CF-44E3-9099-C40C66FF867C}">
                  <a14:compatExt spid="_x0000_s4598"/>
                </a:ext>
                <a:ext uri="{FF2B5EF4-FFF2-40B4-BE49-F238E27FC236}">
                  <a16:creationId xmlns:a16="http://schemas.microsoft.com/office/drawing/2014/main" id="{36F0B727-9ACE-E842-9DA4-958BB7BA78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33</xdr:row>
          <xdr:rowOff>50800</xdr:rowOff>
        </xdr:from>
        <xdr:to>
          <xdr:col>9</xdr:col>
          <xdr:colOff>304800</xdr:colOff>
          <xdr:row>33</xdr:row>
          <xdr:rowOff>241300</xdr:rowOff>
        </xdr:to>
        <xdr:sp macro="" textlink="">
          <xdr:nvSpPr>
            <xdr:cNvPr id="4599" name="Check Box 503" hidden="1">
              <a:extLst>
                <a:ext uri="{63B3BB69-23CF-44E3-9099-C40C66FF867C}">
                  <a14:compatExt spid="_x0000_s4599"/>
                </a:ext>
                <a:ext uri="{FF2B5EF4-FFF2-40B4-BE49-F238E27FC236}">
                  <a16:creationId xmlns:a16="http://schemas.microsoft.com/office/drawing/2014/main" id="{B0EA2089-6F45-FB4D-B6F8-935BF5F3DCB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33</xdr:row>
          <xdr:rowOff>50800</xdr:rowOff>
        </xdr:from>
        <xdr:to>
          <xdr:col>10</xdr:col>
          <xdr:colOff>304800</xdr:colOff>
          <xdr:row>33</xdr:row>
          <xdr:rowOff>241300</xdr:rowOff>
        </xdr:to>
        <xdr:sp macro="" textlink="">
          <xdr:nvSpPr>
            <xdr:cNvPr id="4600" name="Check Box 504" hidden="1">
              <a:extLst>
                <a:ext uri="{63B3BB69-23CF-44E3-9099-C40C66FF867C}">
                  <a14:compatExt spid="_x0000_s4600"/>
                </a:ext>
                <a:ext uri="{FF2B5EF4-FFF2-40B4-BE49-F238E27FC236}">
                  <a16:creationId xmlns:a16="http://schemas.microsoft.com/office/drawing/2014/main" id="{18D95240-CC76-F04F-BF2C-D63B7BC9E6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31</xdr:row>
          <xdr:rowOff>50800</xdr:rowOff>
        </xdr:from>
        <xdr:to>
          <xdr:col>7</xdr:col>
          <xdr:colOff>279400</xdr:colOff>
          <xdr:row>31</xdr:row>
          <xdr:rowOff>241300</xdr:rowOff>
        </xdr:to>
        <xdr:sp macro="" textlink="">
          <xdr:nvSpPr>
            <xdr:cNvPr id="4602" name="Check Box 506" hidden="1">
              <a:extLst>
                <a:ext uri="{63B3BB69-23CF-44E3-9099-C40C66FF867C}">
                  <a14:compatExt spid="_x0000_s4602"/>
                </a:ext>
                <a:ext uri="{FF2B5EF4-FFF2-40B4-BE49-F238E27FC236}">
                  <a16:creationId xmlns:a16="http://schemas.microsoft.com/office/drawing/2014/main" id="{EB705917-0A88-5041-A561-15C38AF658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31</xdr:row>
          <xdr:rowOff>38100</xdr:rowOff>
        </xdr:from>
        <xdr:to>
          <xdr:col>8</xdr:col>
          <xdr:colOff>304800</xdr:colOff>
          <xdr:row>31</xdr:row>
          <xdr:rowOff>241300</xdr:rowOff>
        </xdr:to>
        <xdr:sp macro="" textlink="">
          <xdr:nvSpPr>
            <xdr:cNvPr id="4603" name="Check Box 507" hidden="1">
              <a:extLst>
                <a:ext uri="{63B3BB69-23CF-44E3-9099-C40C66FF867C}">
                  <a14:compatExt spid="_x0000_s4603"/>
                </a:ext>
                <a:ext uri="{FF2B5EF4-FFF2-40B4-BE49-F238E27FC236}">
                  <a16:creationId xmlns:a16="http://schemas.microsoft.com/office/drawing/2014/main" id="{39501198-00EF-9846-BAEB-BC55A35EFFB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31</xdr:row>
          <xdr:rowOff>38100</xdr:rowOff>
        </xdr:from>
        <xdr:to>
          <xdr:col>9</xdr:col>
          <xdr:colOff>304800</xdr:colOff>
          <xdr:row>31</xdr:row>
          <xdr:rowOff>254000</xdr:rowOff>
        </xdr:to>
        <xdr:sp macro="" textlink="">
          <xdr:nvSpPr>
            <xdr:cNvPr id="4604" name="Check Box 508" hidden="1">
              <a:extLst>
                <a:ext uri="{63B3BB69-23CF-44E3-9099-C40C66FF867C}">
                  <a14:compatExt spid="_x0000_s4604"/>
                </a:ext>
                <a:ext uri="{FF2B5EF4-FFF2-40B4-BE49-F238E27FC236}">
                  <a16:creationId xmlns:a16="http://schemas.microsoft.com/office/drawing/2014/main" id="{52A8CF87-7C60-AD47-96CC-15C30867A9A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31</xdr:row>
          <xdr:rowOff>50800</xdr:rowOff>
        </xdr:from>
        <xdr:to>
          <xdr:col>10</xdr:col>
          <xdr:colOff>279400</xdr:colOff>
          <xdr:row>31</xdr:row>
          <xdr:rowOff>241300</xdr:rowOff>
        </xdr:to>
        <xdr:sp macro="" textlink="">
          <xdr:nvSpPr>
            <xdr:cNvPr id="4606" name="Check Box 510" hidden="1">
              <a:extLst>
                <a:ext uri="{63B3BB69-23CF-44E3-9099-C40C66FF867C}">
                  <a14:compatExt spid="_x0000_s4606"/>
                </a:ext>
                <a:ext uri="{FF2B5EF4-FFF2-40B4-BE49-F238E27FC236}">
                  <a16:creationId xmlns:a16="http://schemas.microsoft.com/office/drawing/2014/main" id="{882AC466-CD06-8444-BCF7-5C49A55C97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37</xdr:row>
          <xdr:rowOff>50800</xdr:rowOff>
        </xdr:from>
        <xdr:to>
          <xdr:col>7</xdr:col>
          <xdr:colOff>304800</xdr:colOff>
          <xdr:row>37</xdr:row>
          <xdr:rowOff>241300</xdr:rowOff>
        </xdr:to>
        <xdr:sp macro="" textlink="">
          <xdr:nvSpPr>
            <xdr:cNvPr id="4609" name="Check Box 513" hidden="1">
              <a:extLst>
                <a:ext uri="{63B3BB69-23CF-44E3-9099-C40C66FF867C}">
                  <a14:compatExt spid="_x0000_s4609"/>
                </a:ext>
                <a:ext uri="{FF2B5EF4-FFF2-40B4-BE49-F238E27FC236}">
                  <a16:creationId xmlns:a16="http://schemas.microsoft.com/office/drawing/2014/main" id="{D6DDEDEA-7C85-0142-A321-FA5B03FB52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37</xdr:row>
          <xdr:rowOff>50800</xdr:rowOff>
        </xdr:from>
        <xdr:to>
          <xdr:col>8</xdr:col>
          <xdr:colOff>304800</xdr:colOff>
          <xdr:row>37</xdr:row>
          <xdr:rowOff>241300</xdr:rowOff>
        </xdr:to>
        <xdr:sp macro="" textlink="">
          <xdr:nvSpPr>
            <xdr:cNvPr id="4610" name="Check Box 514" hidden="1">
              <a:extLst>
                <a:ext uri="{63B3BB69-23CF-44E3-9099-C40C66FF867C}">
                  <a14:compatExt spid="_x0000_s4610"/>
                </a:ext>
                <a:ext uri="{FF2B5EF4-FFF2-40B4-BE49-F238E27FC236}">
                  <a16:creationId xmlns:a16="http://schemas.microsoft.com/office/drawing/2014/main" id="{60A8B873-55E9-E943-BFBB-B5C34C9922D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52</xdr:row>
          <xdr:rowOff>38100</xdr:rowOff>
        </xdr:from>
        <xdr:to>
          <xdr:col>7</xdr:col>
          <xdr:colOff>304800</xdr:colOff>
          <xdr:row>52</xdr:row>
          <xdr:rowOff>241300</xdr:rowOff>
        </xdr:to>
        <xdr:sp macro="" textlink="">
          <xdr:nvSpPr>
            <xdr:cNvPr id="4614" name="Check Box 518" hidden="1">
              <a:extLst>
                <a:ext uri="{63B3BB69-23CF-44E3-9099-C40C66FF867C}">
                  <a14:compatExt spid="_x0000_s4614"/>
                </a:ext>
                <a:ext uri="{FF2B5EF4-FFF2-40B4-BE49-F238E27FC236}">
                  <a16:creationId xmlns:a16="http://schemas.microsoft.com/office/drawing/2014/main" id="{9B4C1C9C-572D-A449-9487-4150C4FB30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52</xdr:row>
          <xdr:rowOff>38100</xdr:rowOff>
        </xdr:from>
        <xdr:to>
          <xdr:col>8</xdr:col>
          <xdr:colOff>279400</xdr:colOff>
          <xdr:row>52</xdr:row>
          <xdr:rowOff>241300</xdr:rowOff>
        </xdr:to>
        <xdr:sp macro="" textlink="">
          <xdr:nvSpPr>
            <xdr:cNvPr id="4615" name="Check Box 519" hidden="1">
              <a:extLst>
                <a:ext uri="{63B3BB69-23CF-44E3-9099-C40C66FF867C}">
                  <a14:compatExt spid="_x0000_s4615"/>
                </a:ext>
                <a:ext uri="{FF2B5EF4-FFF2-40B4-BE49-F238E27FC236}">
                  <a16:creationId xmlns:a16="http://schemas.microsoft.com/office/drawing/2014/main" id="{777C592A-D488-664B-BC37-9F058838F8A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52</xdr:row>
          <xdr:rowOff>38100</xdr:rowOff>
        </xdr:from>
        <xdr:to>
          <xdr:col>9</xdr:col>
          <xdr:colOff>279400</xdr:colOff>
          <xdr:row>52</xdr:row>
          <xdr:rowOff>241300</xdr:rowOff>
        </xdr:to>
        <xdr:sp macro="" textlink="">
          <xdr:nvSpPr>
            <xdr:cNvPr id="4616" name="Check Box 520" hidden="1">
              <a:extLst>
                <a:ext uri="{63B3BB69-23CF-44E3-9099-C40C66FF867C}">
                  <a14:compatExt spid="_x0000_s4616"/>
                </a:ext>
                <a:ext uri="{FF2B5EF4-FFF2-40B4-BE49-F238E27FC236}">
                  <a16:creationId xmlns:a16="http://schemas.microsoft.com/office/drawing/2014/main" id="{21EBF5CB-D7B4-E14F-9F20-59F41A1A2B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52</xdr:row>
          <xdr:rowOff>38100</xdr:rowOff>
        </xdr:from>
        <xdr:to>
          <xdr:col>10</xdr:col>
          <xdr:colOff>279400</xdr:colOff>
          <xdr:row>52</xdr:row>
          <xdr:rowOff>241300</xdr:rowOff>
        </xdr:to>
        <xdr:sp macro="" textlink="">
          <xdr:nvSpPr>
            <xdr:cNvPr id="4617" name="Check Box 521" hidden="1">
              <a:extLst>
                <a:ext uri="{63B3BB69-23CF-44E3-9099-C40C66FF867C}">
                  <a14:compatExt spid="_x0000_s4617"/>
                </a:ext>
                <a:ext uri="{FF2B5EF4-FFF2-40B4-BE49-F238E27FC236}">
                  <a16:creationId xmlns:a16="http://schemas.microsoft.com/office/drawing/2014/main" id="{4E2665D1-AEA1-6B45-AE7B-83B4F57839C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12</xdr:row>
          <xdr:rowOff>50800</xdr:rowOff>
        </xdr:from>
        <xdr:to>
          <xdr:col>24</xdr:col>
          <xdr:colOff>279400</xdr:colOff>
          <xdr:row>12</xdr:row>
          <xdr:rowOff>241300</xdr:rowOff>
        </xdr:to>
        <xdr:sp macro="" textlink="">
          <xdr:nvSpPr>
            <xdr:cNvPr id="4618" name="Check Box 522" hidden="1">
              <a:extLst>
                <a:ext uri="{63B3BB69-23CF-44E3-9099-C40C66FF867C}">
                  <a14:compatExt spid="_x0000_s4618"/>
                </a:ext>
                <a:ext uri="{FF2B5EF4-FFF2-40B4-BE49-F238E27FC236}">
                  <a16:creationId xmlns:a16="http://schemas.microsoft.com/office/drawing/2014/main" id="{F87BA6BF-5F59-E647-A400-753578C8FD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12</xdr:row>
          <xdr:rowOff>50800</xdr:rowOff>
        </xdr:from>
        <xdr:to>
          <xdr:col>25</xdr:col>
          <xdr:colOff>304800</xdr:colOff>
          <xdr:row>12</xdr:row>
          <xdr:rowOff>241300</xdr:rowOff>
        </xdr:to>
        <xdr:sp macro="" textlink="">
          <xdr:nvSpPr>
            <xdr:cNvPr id="4619" name="Check Box 523" hidden="1">
              <a:extLst>
                <a:ext uri="{63B3BB69-23CF-44E3-9099-C40C66FF867C}">
                  <a14:compatExt spid="_x0000_s4619"/>
                </a:ext>
                <a:ext uri="{FF2B5EF4-FFF2-40B4-BE49-F238E27FC236}">
                  <a16:creationId xmlns:a16="http://schemas.microsoft.com/office/drawing/2014/main" id="{74B8E87D-B7E1-9546-8AB8-39A0D1934BD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12</xdr:row>
          <xdr:rowOff>50800</xdr:rowOff>
        </xdr:from>
        <xdr:to>
          <xdr:col>26</xdr:col>
          <xdr:colOff>304800</xdr:colOff>
          <xdr:row>12</xdr:row>
          <xdr:rowOff>241300</xdr:rowOff>
        </xdr:to>
        <xdr:sp macro="" textlink="">
          <xdr:nvSpPr>
            <xdr:cNvPr id="4620" name="Check Box 524" hidden="1">
              <a:extLst>
                <a:ext uri="{63B3BB69-23CF-44E3-9099-C40C66FF867C}">
                  <a14:compatExt spid="_x0000_s4620"/>
                </a:ext>
                <a:ext uri="{FF2B5EF4-FFF2-40B4-BE49-F238E27FC236}">
                  <a16:creationId xmlns:a16="http://schemas.microsoft.com/office/drawing/2014/main" id="{97A67D68-4CD2-BA44-8925-4FC7147DA2B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12</xdr:row>
          <xdr:rowOff>50800</xdr:rowOff>
        </xdr:from>
        <xdr:to>
          <xdr:col>27</xdr:col>
          <xdr:colOff>304800</xdr:colOff>
          <xdr:row>12</xdr:row>
          <xdr:rowOff>241300</xdr:rowOff>
        </xdr:to>
        <xdr:sp macro="" textlink="">
          <xdr:nvSpPr>
            <xdr:cNvPr id="4621" name="Check Box 525" hidden="1">
              <a:extLst>
                <a:ext uri="{63B3BB69-23CF-44E3-9099-C40C66FF867C}">
                  <a14:compatExt spid="_x0000_s4621"/>
                </a:ext>
                <a:ext uri="{FF2B5EF4-FFF2-40B4-BE49-F238E27FC236}">
                  <a16:creationId xmlns:a16="http://schemas.microsoft.com/office/drawing/2014/main" id="{993EBD80-5238-D148-921A-52672897EA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xdr:row>
          <xdr:rowOff>38100</xdr:rowOff>
        </xdr:from>
        <xdr:to>
          <xdr:col>10</xdr:col>
          <xdr:colOff>304800</xdr:colOff>
          <xdr:row>9</xdr:row>
          <xdr:rowOff>241300</xdr:rowOff>
        </xdr:to>
        <xdr:sp macro="" textlink="">
          <xdr:nvSpPr>
            <xdr:cNvPr id="4624" name="Check Box 528" hidden="1">
              <a:extLst>
                <a:ext uri="{63B3BB69-23CF-44E3-9099-C40C66FF867C}">
                  <a14:compatExt spid="_x0000_s4624"/>
                </a:ext>
                <a:ext uri="{FF2B5EF4-FFF2-40B4-BE49-F238E27FC236}">
                  <a16:creationId xmlns:a16="http://schemas.microsoft.com/office/drawing/2014/main" id="{24C40C52-05A6-BA45-9472-376B88310C8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xdr:row>
          <xdr:rowOff>76200</xdr:rowOff>
        </xdr:from>
        <xdr:to>
          <xdr:col>7</xdr:col>
          <xdr:colOff>304800</xdr:colOff>
          <xdr:row>27</xdr:row>
          <xdr:rowOff>203200</xdr:rowOff>
        </xdr:to>
        <xdr:sp macro="" textlink="">
          <xdr:nvSpPr>
            <xdr:cNvPr id="4627" name="Check Box 531" hidden="1">
              <a:extLst>
                <a:ext uri="{63B3BB69-23CF-44E3-9099-C40C66FF867C}">
                  <a14:compatExt spid="_x0000_s4627"/>
                </a:ext>
                <a:ext uri="{FF2B5EF4-FFF2-40B4-BE49-F238E27FC236}">
                  <a16:creationId xmlns:a16="http://schemas.microsoft.com/office/drawing/2014/main" id="{9E26D636-F2E2-2A40-9CFB-DAF4315B953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27</xdr:row>
          <xdr:rowOff>50800</xdr:rowOff>
        </xdr:from>
        <xdr:to>
          <xdr:col>8</xdr:col>
          <xdr:colOff>304800</xdr:colOff>
          <xdr:row>27</xdr:row>
          <xdr:rowOff>241300</xdr:rowOff>
        </xdr:to>
        <xdr:sp macro="" textlink="">
          <xdr:nvSpPr>
            <xdr:cNvPr id="4628" name="Check Box 532" hidden="1">
              <a:extLst>
                <a:ext uri="{63B3BB69-23CF-44E3-9099-C40C66FF867C}">
                  <a14:compatExt spid="_x0000_s4628"/>
                </a:ext>
                <a:ext uri="{FF2B5EF4-FFF2-40B4-BE49-F238E27FC236}">
                  <a16:creationId xmlns:a16="http://schemas.microsoft.com/office/drawing/2014/main" id="{40E623D8-6C28-2A4A-8F9D-53754A5A92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xdr:row>
          <xdr:rowOff>50800</xdr:rowOff>
        </xdr:from>
        <xdr:to>
          <xdr:col>9</xdr:col>
          <xdr:colOff>304800</xdr:colOff>
          <xdr:row>27</xdr:row>
          <xdr:rowOff>241300</xdr:rowOff>
        </xdr:to>
        <xdr:sp macro="" textlink="">
          <xdr:nvSpPr>
            <xdr:cNvPr id="4629" name="Check Box 533" hidden="1">
              <a:extLst>
                <a:ext uri="{63B3BB69-23CF-44E3-9099-C40C66FF867C}">
                  <a14:compatExt spid="_x0000_s4629"/>
                </a:ext>
                <a:ext uri="{FF2B5EF4-FFF2-40B4-BE49-F238E27FC236}">
                  <a16:creationId xmlns:a16="http://schemas.microsoft.com/office/drawing/2014/main" id="{499931F9-DEDC-2D4D-980D-07EC3923C1C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27</xdr:row>
          <xdr:rowOff>38100</xdr:rowOff>
        </xdr:from>
        <xdr:to>
          <xdr:col>10</xdr:col>
          <xdr:colOff>304800</xdr:colOff>
          <xdr:row>27</xdr:row>
          <xdr:rowOff>241300</xdr:rowOff>
        </xdr:to>
        <xdr:sp macro="" textlink="">
          <xdr:nvSpPr>
            <xdr:cNvPr id="4630" name="Check Box 534" hidden="1">
              <a:extLst>
                <a:ext uri="{63B3BB69-23CF-44E3-9099-C40C66FF867C}">
                  <a14:compatExt spid="_x0000_s4630"/>
                </a:ext>
                <a:ext uri="{FF2B5EF4-FFF2-40B4-BE49-F238E27FC236}">
                  <a16:creationId xmlns:a16="http://schemas.microsoft.com/office/drawing/2014/main" id="{CCDB8AAC-EB8A-AB43-BB82-3E076F3627E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28</xdr:row>
          <xdr:rowOff>38100</xdr:rowOff>
        </xdr:from>
        <xdr:to>
          <xdr:col>7</xdr:col>
          <xdr:colOff>279400</xdr:colOff>
          <xdr:row>28</xdr:row>
          <xdr:rowOff>241300</xdr:rowOff>
        </xdr:to>
        <xdr:sp macro="" textlink="">
          <xdr:nvSpPr>
            <xdr:cNvPr id="4631" name="Check Box 535" hidden="1">
              <a:extLst>
                <a:ext uri="{63B3BB69-23CF-44E3-9099-C40C66FF867C}">
                  <a14:compatExt spid="_x0000_s4631"/>
                </a:ext>
                <a:ext uri="{FF2B5EF4-FFF2-40B4-BE49-F238E27FC236}">
                  <a16:creationId xmlns:a16="http://schemas.microsoft.com/office/drawing/2014/main" id="{7623A853-A1AD-2E44-BE7F-DF16E611FD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28</xdr:row>
          <xdr:rowOff>63500</xdr:rowOff>
        </xdr:from>
        <xdr:to>
          <xdr:col>8</xdr:col>
          <xdr:colOff>304800</xdr:colOff>
          <xdr:row>28</xdr:row>
          <xdr:rowOff>228600</xdr:rowOff>
        </xdr:to>
        <xdr:sp macro="" textlink="">
          <xdr:nvSpPr>
            <xdr:cNvPr id="4632" name="Check Box 536" hidden="1">
              <a:extLst>
                <a:ext uri="{63B3BB69-23CF-44E3-9099-C40C66FF867C}">
                  <a14:compatExt spid="_x0000_s4632"/>
                </a:ext>
                <a:ext uri="{FF2B5EF4-FFF2-40B4-BE49-F238E27FC236}">
                  <a16:creationId xmlns:a16="http://schemas.microsoft.com/office/drawing/2014/main" id="{FB53F0C5-8AB5-CC49-A001-B08B13390C4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63500</xdr:rowOff>
        </xdr:from>
        <xdr:to>
          <xdr:col>9</xdr:col>
          <xdr:colOff>304800</xdr:colOff>
          <xdr:row>28</xdr:row>
          <xdr:rowOff>228600</xdr:rowOff>
        </xdr:to>
        <xdr:sp macro="" textlink="">
          <xdr:nvSpPr>
            <xdr:cNvPr id="4633" name="Check Box 537" hidden="1">
              <a:extLst>
                <a:ext uri="{63B3BB69-23CF-44E3-9099-C40C66FF867C}">
                  <a14:compatExt spid="_x0000_s4633"/>
                </a:ext>
                <a:ext uri="{FF2B5EF4-FFF2-40B4-BE49-F238E27FC236}">
                  <a16:creationId xmlns:a16="http://schemas.microsoft.com/office/drawing/2014/main" id="{56FC8B7B-26E3-704B-879C-A2C7802B27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28</xdr:row>
          <xdr:rowOff>38100</xdr:rowOff>
        </xdr:from>
        <xdr:to>
          <xdr:col>10</xdr:col>
          <xdr:colOff>304800</xdr:colOff>
          <xdr:row>28</xdr:row>
          <xdr:rowOff>254000</xdr:rowOff>
        </xdr:to>
        <xdr:sp macro="" textlink="">
          <xdr:nvSpPr>
            <xdr:cNvPr id="4634" name="Check Box 538" hidden="1">
              <a:extLst>
                <a:ext uri="{63B3BB69-23CF-44E3-9099-C40C66FF867C}">
                  <a14:compatExt spid="_x0000_s4634"/>
                </a:ext>
                <a:ext uri="{FF2B5EF4-FFF2-40B4-BE49-F238E27FC236}">
                  <a16:creationId xmlns:a16="http://schemas.microsoft.com/office/drawing/2014/main" id="{60AE422A-707E-C741-80A2-FF9AD6004B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35</xdr:row>
          <xdr:rowOff>38100</xdr:rowOff>
        </xdr:from>
        <xdr:to>
          <xdr:col>7</xdr:col>
          <xdr:colOff>317500</xdr:colOff>
          <xdr:row>35</xdr:row>
          <xdr:rowOff>241300</xdr:rowOff>
        </xdr:to>
        <xdr:sp macro="" textlink="">
          <xdr:nvSpPr>
            <xdr:cNvPr id="4635" name="Check Box 539" hidden="1">
              <a:extLst>
                <a:ext uri="{63B3BB69-23CF-44E3-9099-C40C66FF867C}">
                  <a14:compatExt spid="_x0000_s4635"/>
                </a:ext>
                <a:ext uri="{FF2B5EF4-FFF2-40B4-BE49-F238E27FC236}">
                  <a16:creationId xmlns:a16="http://schemas.microsoft.com/office/drawing/2014/main" id="{06F06FD4-43C5-8941-AB97-8277B752F89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35</xdr:row>
          <xdr:rowOff>38100</xdr:rowOff>
        </xdr:from>
        <xdr:to>
          <xdr:col>8</xdr:col>
          <xdr:colOff>304800</xdr:colOff>
          <xdr:row>35</xdr:row>
          <xdr:rowOff>241300</xdr:rowOff>
        </xdr:to>
        <xdr:sp macro="" textlink="">
          <xdr:nvSpPr>
            <xdr:cNvPr id="4636" name="Check Box 540" hidden="1">
              <a:extLst>
                <a:ext uri="{63B3BB69-23CF-44E3-9099-C40C66FF867C}">
                  <a14:compatExt spid="_x0000_s4636"/>
                </a:ext>
                <a:ext uri="{FF2B5EF4-FFF2-40B4-BE49-F238E27FC236}">
                  <a16:creationId xmlns:a16="http://schemas.microsoft.com/office/drawing/2014/main" id="{42A8BAFA-5192-4146-9D46-0E08590E53A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35</xdr:row>
          <xdr:rowOff>38100</xdr:rowOff>
        </xdr:from>
        <xdr:to>
          <xdr:col>9</xdr:col>
          <xdr:colOff>304800</xdr:colOff>
          <xdr:row>35</xdr:row>
          <xdr:rowOff>241300</xdr:rowOff>
        </xdr:to>
        <xdr:sp macro="" textlink="">
          <xdr:nvSpPr>
            <xdr:cNvPr id="4637" name="Check Box 541" hidden="1">
              <a:extLst>
                <a:ext uri="{63B3BB69-23CF-44E3-9099-C40C66FF867C}">
                  <a14:compatExt spid="_x0000_s4637"/>
                </a:ext>
                <a:ext uri="{FF2B5EF4-FFF2-40B4-BE49-F238E27FC236}">
                  <a16:creationId xmlns:a16="http://schemas.microsoft.com/office/drawing/2014/main" id="{CEBB6CA5-5C59-C34D-A5B1-A055FD364B3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35</xdr:row>
          <xdr:rowOff>38100</xdr:rowOff>
        </xdr:from>
        <xdr:to>
          <xdr:col>10</xdr:col>
          <xdr:colOff>304800</xdr:colOff>
          <xdr:row>35</xdr:row>
          <xdr:rowOff>241300</xdr:rowOff>
        </xdr:to>
        <xdr:sp macro="" textlink="">
          <xdr:nvSpPr>
            <xdr:cNvPr id="4638" name="Check Box 542" hidden="1">
              <a:extLst>
                <a:ext uri="{63B3BB69-23CF-44E3-9099-C40C66FF867C}">
                  <a14:compatExt spid="_x0000_s4638"/>
                </a:ext>
                <a:ext uri="{FF2B5EF4-FFF2-40B4-BE49-F238E27FC236}">
                  <a16:creationId xmlns:a16="http://schemas.microsoft.com/office/drawing/2014/main" id="{8D59FA00-38D5-E849-AC38-248F8AEB09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36</xdr:row>
          <xdr:rowOff>50800</xdr:rowOff>
        </xdr:from>
        <xdr:to>
          <xdr:col>10</xdr:col>
          <xdr:colOff>317500</xdr:colOff>
          <xdr:row>36</xdr:row>
          <xdr:rowOff>241300</xdr:rowOff>
        </xdr:to>
        <xdr:sp macro="" textlink="">
          <xdr:nvSpPr>
            <xdr:cNvPr id="4639" name="Check Box 543" hidden="1">
              <a:extLst>
                <a:ext uri="{63B3BB69-23CF-44E3-9099-C40C66FF867C}">
                  <a14:compatExt spid="_x0000_s4639"/>
                </a:ext>
                <a:ext uri="{FF2B5EF4-FFF2-40B4-BE49-F238E27FC236}">
                  <a16:creationId xmlns:a16="http://schemas.microsoft.com/office/drawing/2014/main" id="{BE71EDA4-1E59-9C41-BEC3-AF42E75B13A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39</xdr:row>
          <xdr:rowOff>38100</xdr:rowOff>
        </xdr:from>
        <xdr:to>
          <xdr:col>9</xdr:col>
          <xdr:colOff>304800</xdr:colOff>
          <xdr:row>39</xdr:row>
          <xdr:rowOff>241300</xdr:rowOff>
        </xdr:to>
        <xdr:sp macro="" textlink="">
          <xdr:nvSpPr>
            <xdr:cNvPr id="4640" name="Check Box 544" hidden="1">
              <a:extLst>
                <a:ext uri="{63B3BB69-23CF-44E3-9099-C40C66FF867C}">
                  <a14:compatExt spid="_x0000_s4640"/>
                </a:ext>
                <a:ext uri="{FF2B5EF4-FFF2-40B4-BE49-F238E27FC236}">
                  <a16:creationId xmlns:a16="http://schemas.microsoft.com/office/drawing/2014/main" id="{04359C26-C64C-7A4E-ACB4-2B3A8C9A70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39</xdr:row>
          <xdr:rowOff>38100</xdr:rowOff>
        </xdr:from>
        <xdr:to>
          <xdr:col>8</xdr:col>
          <xdr:colOff>304800</xdr:colOff>
          <xdr:row>39</xdr:row>
          <xdr:rowOff>241300</xdr:rowOff>
        </xdr:to>
        <xdr:sp macro="" textlink="">
          <xdr:nvSpPr>
            <xdr:cNvPr id="4641" name="Check Box 545" hidden="1">
              <a:extLst>
                <a:ext uri="{63B3BB69-23CF-44E3-9099-C40C66FF867C}">
                  <a14:compatExt spid="_x0000_s4641"/>
                </a:ext>
                <a:ext uri="{FF2B5EF4-FFF2-40B4-BE49-F238E27FC236}">
                  <a16:creationId xmlns:a16="http://schemas.microsoft.com/office/drawing/2014/main" id="{0068B851-8F3F-5C45-A40F-73836505A36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40</xdr:row>
          <xdr:rowOff>38100</xdr:rowOff>
        </xdr:from>
        <xdr:to>
          <xdr:col>10</xdr:col>
          <xdr:colOff>279400</xdr:colOff>
          <xdr:row>40</xdr:row>
          <xdr:rowOff>254000</xdr:rowOff>
        </xdr:to>
        <xdr:sp macro="" textlink="">
          <xdr:nvSpPr>
            <xdr:cNvPr id="4642" name="Check Box 546" hidden="1">
              <a:extLst>
                <a:ext uri="{63B3BB69-23CF-44E3-9099-C40C66FF867C}">
                  <a14:compatExt spid="_x0000_s4642"/>
                </a:ext>
                <a:ext uri="{FF2B5EF4-FFF2-40B4-BE49-F238E27FC236}">
                  <a16:creationId xmlns:a16="http://schemas.microsoft.com/office/drawing/2014/main" id="{47D71F49-F821-814F-A98A-9755FA38FAA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40</xdr:row>
          <xdr:rowOff>38100</xdr:rowOff>
        </xdr:from>
        <xdr:to>
          <xdr:col>7</xdr:col>
          <xdr:colOff>279400</xdr:colOff>
          <xdr:row>40</xdr:row>
          <xdr:rowOff>254000</xdr:rowOff>
        </xdr:to>
        <xdr:sp macro="" textlink="">
          <xdr:nvSpPr>
            <xdr:cNvPr id="4644" name="Check Box 548" hidden="1">
              <a:extLst>
                <a:ext uri="{63B3BB69-23CF-44E3-9099-C40C66FF867C}">
                  <a14:compatExt spid="_x0000_s4644"/>
                </a:ext>
                <a:ext uri="{FF2B5EF4-FFF2-40B4-BE49-F238E27FC236}">
                  <a16:creationId xmlns:a16="http://schemas.microsoft.com/office/drawing/2014/main" id="{24C081DD-1C39-1A41-B837-95E6699B5BD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55</xdr:row>
          <xdr:rowOff>38100</xdr:rowOff>
        </xdr:from>
        <xdr:to>
          <xdr:col>7</xdr:col>
          <xdr:colOff>304800</xdr:colOff>
          <xdr:row>55</xdr:row>
          <xdr:rowOff>241300</xdr:rowOff>
        </xdr:to>
        <xdr:sp macro="" textlink="">
          <xdr:nvSpPr>
            <xdr:cNvPr id="4645" name="Check Box 549" hidden="1">
              <a:extLst>
                <a:ext uri="{63B3BB69-23CF-44E3-9099-C40C66FF867C}">
                  <a14:compatExt spid="_x0000_s4645"/>
                </a:ext>
                <a:ext uri="{FF2B5EF4-FFF2-40B4-BE49-F238E27FC236}">
                  <a16:creationId xmlns:a16="http://schemas.microsoft.com/office/drawing/2014/main" id="{D88E73C4-E880-9544-B958-C7559F4935E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55</xdr:row>
          <xdr:rowOff>38100</xdr:rowOff>
        </xdr:from>
        <xdr:to>
          <xdr:col>8</xdr:col>
          <xdr:colOff>279400</xdr:colOff>
          <xdr:row>55</xdr:row>
          <xdr:rowOff>241300</xdr:rowOff>
        </xdr:to>
        <xdr:sp macro="" textlink="">
          <xdr:nvSpPr>
            <xdr:cNvPr id="4646" name="Check Box 550" hidden="1">
              <a:extLst>
                <a:ext uri="{63B3BB69-23CF-44E3-9099-C40C66FF867C}">
                  <a14:compatExt spid="_x0000_s4646"/>
                </a:ext>
                <a:ext uri="{FF2B5EF4-FFF2-40B4-BE49-F238E27FC236}">
                  <a16:creationId xmlns:a16="http://schemas.microsoft.com/office/drawing/2014/main" id="{EA65F431-9EC8-C744-AB78-3F42052B1B1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55</xdr:row>
          <xdr:rowOff>38100</xdr:rowOff>
        </xdr:from>
        <xdr:to>
          <xdr:col>9</xdr:col>
          <xdr:colOff>304800</xdr:colOff>
          <xdr:row>55</xdr:row>
          <xdr:rowOff>241300</xdr:rowOff>
        </xdr:to>
        <xdr:sp macro="" textlink="">
          <xdr:nvSpPr>
            <xdr:cNvPr id="4647" name="Check Box 551" hidden="1">
              <a:extLst>
                <a:ext uri="{63B3BB69-23CF-44E3-9099-C40C66FF867C}">
                  <a14:compatExt spid="_x0000_s4647"/>
                </a:ext>
                <a:ext uri="{FF2B5EF4-FFF2-40B4-BE49-F238E27FC236}">
                  <a16:creationId xmlns:a16="http://schemas.microsoft.com/office/drawing/2014/main" id="{8FE73C28-7D3A-EB43-ADA0-1184D4A41BE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55</xdr:row>
          <xdr:rowOff>50800</xdr:rowOff>
        </xdr:from>
        <xdr:to>
          <xdr:col>10</xdr:col>
          <xdr:colOff>304800</xdr:colOff>
          <xdr:row>55</xdr:row>
          <xdr:rowOff>241300</xdr:rowOff>
        </xdr:to>
        <xdr:sp macro="" textlink="">
          <xdr:nvSpPr>
            <xdr:cNvPr id="4648" name="Check Box 552" hidden="1">
              <a:extLst>
                <a:ext uri="{63B3BB69-23CF-44E3-9099-C40C66FF867C}">
                  <a14:compatExt spid="_x0000_s4648"/>
                </a:ext>
                <a:ext uri="{FF2B5EF4-FFF2-40B4-BE49-F238E27FC236}">
                  <a16:creationId xmlns:a16="http://schemas.microsoft.com/office/drawing/2014/main" id="{40B3D4D7-587F-444E-9D0A-789EB4309DF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56</xdr:row>
          <xdr:rowOff>38100</xdr:rowOff>
        </xdr:from>
        <xdr:to>
          <xdr:col>7</xdr:col>
          <xdr:colOff>304800</xdr:colOff>
          <xdr:row>56</xdr:row>
          <xdr:rowOff>241300</xdr:rowOff>
        </xdr:to>
        <xdr:sp macro="" textlink="">
          <xdr:nvSpPr>
            <xdr:cNvPr id="4653" name="Check Box 557" hidden="1">
              <a:extLst>
                <a:ext uri="{63B3BB69-23CF-44E3-9099-C40C66FF867C}">
                  <a14:compatExt spid="_x0000_s4653"/>
                </a:ext>
                <a:ext uri="{FF2B5EF4-FFF2-40B4-BE49-F238E27FC236}">
                  <a16:creationId xmlns:a16="http://schemas.microsoft.com/office/drawing/2014/main" id="{242A7ED0-49B4-2D4E-8716-CB6EB2046AF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56</xdr:row>
          <xdr:rowOff>38100</xdr:rowOff>
        </xdr:from>
        <xdr:to>
          <xdr:col>8</xdr:col>
          <xdr:colOff>304800</xdr:colOff>
          <xdr:row>56</xdr:row>
          <xdr:rowOff>241300</xdr:rowOff>
        </xdr:to>
        <xdr:sp macro="" textlink="">
          <xdr:nvSpPr>
            <xdr:cNvPr id="4654" name="Check Box 558" hidden="1">
              <a:extLst>
                <a:ext uri="{63B3BB69-23CF-44E3-9099-C40C66FF867C}">
                  <a14:compatExt spid="_x0000_s4654"/>
                </a:ext>
                <a:ext uri="{FF2B5EF4-FFF2-40B4-BE49-F238E27FC236}">
                  <a16:creationId xmlns:a16="http://schemas.microsoft.com/office/drawing/2014/main" id="{2D2C1693-D4F8-AD44-82D3-C46C5017F7E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56</xdr:row>
          <xdr:rowOff>38100</xdr:rowOff>
        </xdr:from>
        <xdr:to>
          <xdr:col>9</xdr:col>
          <xdr:colOff>317500</xdr:colOff>
          <xdr:row>56</xdr:row>
          <xdr:rowOff>241300</xdr:rowOff>
        </xdr:to>
        <xdr:sp macro="" textlink="">
          <xdr:nvSpPr>
            <xdr:cNvPr id="4655" name="Check Box 559" hidden="1">
              <a:extLst>
                <a:ext uri="{63B3BB69-23CF-44E3-9099-C40C66FF867C}">
                  <a14:compatExt spid="_x0000_s4655"/>
                </a:ext>
                <a:ext uri="{FF2B5EF4-FFF2-40B4-BE49-F238E27FC236}">
                  <a16:creationId xmlns:a16="http://schemas.microsoft.com/office/drawing/2014/main" id="{544C7F5D-9ED8-3C46-A4B0-C1A9D962E39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56</xdr:row>
          <xdr:rowOff>38100</xdr:rowOff>
        </xdr:from>
        <xdr:to>
          <xdr:col>10</xdr:col>
          <xdr:colOff>304800</xdr:colOff>
          <xdr:row>56</xdr:row>
          <xdr:rowOff>241300</xdr:rowOff>
        </xdr:to>
        <xdr:sp macro="" textlink="">
          <xdr:nvSpPr>
            <xdr:cNvPr id="4656" name="Check Box 560" hidden="1">
              <a:extLst>
                <a:ext uri="{63B3BB69-23CF-44E3-9099-C40C66FF867C}">
                  <a14:compatExt spid="_x0000_s4656"/>
                </a:ext>
                <a:ext uri="{FF2B5EF4-FFF2-40B4-BE49-F238E27FC236}">
                  <a16:creationId xmlns:a16="http://schemas.microsoft.com/office/drawing/2014/main" id="{43502670-DD25-F740-8E10-3C276A0CE7B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10</xdr:row>
          <xdr:rowOff>63500</xdr:rowOff>
        </xdr:from>
        <xdr:to>
          <xdr:col>24</xdr:col>
          <xdr:colOff>279400</xdr:colOff>
          <xdr:row>10</xdr:row>
          <xdr:rowOff>228600</xdr:rowOff>
        </xdr:to>
        <xdr:sp macro="" textlink="">
          <xdr:nvSpPr>
            <xdr:cNvPr id="4660" name="Check Box 564" hidden="1">
              <a:extLst>
                <a:ext uri="{63B3BB69-23CF-44E3-9099-C40C66FF867C}">
                  <a14:compatExt spid="_x0000_s4660"/>
                </a:ext>
                <a:ext uri="{FF2B5EF4-FFF2-40B4-BE49-F238E27FC236}">
                  <a16:creationId xmlns:a16="http://schemas.microsoft.com/office/drawing/2014/main" id="{9EF24F46-B952-244F-9602-57AF116657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10</xdr:row>
          <xdr:rowOff>50800</xdr:rowOff>
        </xdr:from>
        <xdr:to>
          <xdr:col>25</xdr:col>
          <xdr:colOff>304800</xdr:colOff>
          <xdr:row>10</xdr:row>
          <xdr:rowOff>241300</xdr:rowOff>
        </xdr:to>
        <xdr:sp macro="" textlink="">
          <xdr:nvSpPr>
            <xdr:cNvPr id="4661" name="Check Box 565" hidden="1">
              <a:extLst>
                <a:ext uri="{63B3BB69-23CF-44E3-9099-C40C66FF867C}">
                  <a14:compatExt spid="_x0000_s4661"/>
                </a:ext>
                <a:ext uri="{FF2B5EF4-FFF2-40B4-BE49-F238E27FC236}">
                  <a16:creationId xmlns:a16="http://schemas.microsoft.com/office/drawing/2014/main" id="{0DC288CD-7465-1D41-A6BC-3E9A0EC564A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10</xdr:row>
          <xdr:rowOff>50800</xdr:rowOff>
        </xdr:from>
        <xdr:to>
          <xdr:col>26</xdr:col>
          <xdr:colOff>304800</xdr:colOff>
          <xdr:row>10</xdr:row>
          <xdr:rowOff>228600</xdr:rowOff>
        </xdr:to>
        <xdr:sp macro="" textlink="">
          <xdr:nvSpPr>
            <xdr:cNvPr id="4662" name="Check Box 566" hidden="1">
              <a:extLst>
                <a:ext uri="{63B3BB69-23CF-44E3-9099-C40C66FF867C}">
                  <a14:compatExt spid="_x0000_s4662"/>
                </a:ext>
                <a:ext uri="{FF2B5EF4-FFF2-40B4-BE49-F238E27FC236}">
                  <a16:creationId xmlns:a16="http://schemas.microsoft.com/office/drawing/2014/main" id="{8146BDD4-3D38-3340-B9F2-F9D4CC41EDA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xdr:row>
          <xdr:rowOff>50800</xdr:rowOff>
        </xdr:from>
        <xdr:to>
          <xdr:col>27</xdr:col>
          <xdr:colOff>304800</xdr:colOff>
          <xdr:row>10</xdr:row>
          <xdr:rowOff>241300</xdr:rowOff>
        </xdr:to>
        <xdr:sp macro="" textlink="">
          <xdr:nvSpPr>
            <xdr:cNvPr id="4663" name="Check Box 567" hidden="1">
              <a:extLst>
                <a:ext uri="{63B3BB69-23CF-44E3-9099-C40C66FF867C}">
                  <a14:compatExt spid="_x0000_s4663"/>
                </a:ext>
                <a:ext uri="{FF2B5EF4-FFF2-40B4-BE49-F238E27FC236}">
                  <a16:creationId xmlns:a16="http://schemas.microsoft.com/office/drawing/2014/main" id="{D05AB605-177A-404A-B906-248983D2A9F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63500</xdr:colOff>
          <xdr:row>11</xdr:row>
          <xdr:rowOff>50800</xdr:rowOff>
        </xdr:from>
        <xdr:to>
          <xdr:col>24</xdr:col>
          <xdr:colOff>279400</xdr:colOff>
          <xdr:row>11</xdr:row>
          <xdr:rowOff>241300</xdr:rowOff>
        </xdr:to>
        <xdr:sp macro="" textlink="">
          <xdr:nvSpPr>
            <xdr:cNvPr id="4664" name="Check Box 568" hidden="1">
              <a:extLst>
                <a:ext uri="{63B3BB69-23CF-44E3-9099-C40C66FF867C}">
                  <a14:compatExt spid="_x0000_s4664"/>
                </a:ext>
                <a:ext uri="{FF2B5EF4-FFF2-40B4-BE49-F238E27FC236}">
                  <a16:creationId xmlns:a16="http://schemas.microsoft.com/office/drawing/2014/main" id="{3151C17A-49E1-4D4D-A6E1-AADC5FFD798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11</xdr:row>
          <xdr:rowOff>50800</xdr:rowOff>
        </xdr:from>
        <xdr:to>
          <xdr:col>25</xdr:col>
          <xdr:colOff>304800</xdr:colOff>
          <xdr:row>11</xdr:row>
          <xdr:rowOff>241300</xdr:rowOff>
        </xdr:to>
        <xdr:sp macro="" textlink="">
          <xdr:nvSpPr>
            <xdr:cNvPr id="4665" name="Check Box 569" hidden="1">
              <a:extLst>
                <a:ext uri="{63B3BB69-23CF-44E3-9099-C40C66FF867C}">
                  <a14:compatExt spid="_x0000_s4665"/>
                </a:ext>
                <a:ext uri="{FF2B5EF4-FFF2-40B4-BE49-F238E27FC236}">
                  <a16:creationId xmlns:a16="http://schemas.microsoft.com/office/drawing/2014/main" id="{93E8E8D6-5E1F-FE4F-B477-3A998C7836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11</xdr:row>
          <xdr:rowOff>50800</xdr:rowOff>
        </xdr:from>
        <xdr:to>
          <xdr:col>26</xdr:col>
          <xdr:colOff>304800</xdr:colOff>
          <xdr:row>11</xdr:row>
          <xdr:rowOff>241300</xdr:rowOff>
        </xdr:to>
        <xdr:sp macro="" textlink="">
          <xdr:nvSpPr>
            <xdr:cNvPr id="4666" name="Check Box 570" hidden="1">
              <a:extLst>
                <a:ext uri="{63B3BB69-23CF-44E3-9099-C40C66FF867C}">
                  <a14:compatExt spid="_x0000_s4666"/>
                </a:ext>
                <a:ext uri="{FF2B5EF4-FFF2-40B4-BE49-F238E27FC236}">
                  <a16:creationId xmlns:a16="http://schemas.microsoft.com/office/drawing/2014/main" id="{E0E04AEC-2682-984E-99BE-09DCD1FCD0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11</xdr:row>
          <xdr:rowOff>50800</xdr:rowOff>
        </xdr:from>
        <xdr:to>
          <xdr:col>27</xdr:col>
          <xdr:colOff>279400</xdr:colOff>
          <xdr:row>11</xdr:row>
          <xdr:rowOff>228600</xdr:rowOff>
        </xdr:to>
        <xdr:sp macro="" textlink="">
          <xdr:nvSpPr>
            <xdr:cNvPr id="4667" name="Check Box 571" hidden="1">
              <a:extLst>
                <a:ext uri="{63B3BB69-23CF-44E3-9099-C40C66FF867C}">
                  <a14:compatExt spid="_x0000_s4667"/>
                </a:ext>
                <a:ext uri="{FF2B5EF4-FFF2-40B4-BE49-F238E27FC236}">
                  <a16:creationId xmlns:a16="http://schemas.microsoft.com/office/drawing/2014/main" id="{C1DBEEF9-8853-C040-974C-C49A2D43ADD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21</xdr:row>
          <xdr:rowOff>63500</xdr:rowOff>
        </xdr:from>
        <xdr:to>
          <xdr:col>24</xdr:col>
          <xdr:colOff>279400</xdr:colOff>
          <xdr:row>21</xdr:row>
          <xdr:rowOff>228600</xdr:rowOff>
        </xdr:to>
        <xdr:sp macro="" textlink="">
          <xdr:nvSpPr>
            <xdr:cNvPr id="4668" name="Check Box 572" hidden="1">
              <a:extLst>
                <a:ext uri="{63B3BB69-23CF-44E3-9099-C40C66FF867C}">
                  <a14:compatExt spid="_x0000_s4668"/>
                </a:ext>
                <a:ext uri="{FF2B5EF4-FFF2-40B4-BE49-F238E27FC236}">
                  <a16:creationId xmlns:a16="http://schemas.microsoft.com/office/drawing/2014/main" id="{A9B2A380-7098-DC47-8644-2918713B40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21</xdr:row>
          <xdr:rowOff>50800</xdr:rowOff>
        </xdr:from>
        <xdr:to>
          <xdr:col>25</xdr:col>
          <xdr:colOff>304800</xdr:colOff>
          <xdr:row>21</xdr:row>
          <xdr:rowOff>241300</xdr:rowOff>
        </xdr:to>
        <xdr:sp macro="" textlink="">
          <xdr:nvSpPr>
            <xdr:cNvPr id="4669" name="Check Box 573" hidden="1">
              <a:extLst>
                <a:ext uri="{63B3BB69-23CF-44E3-9099-C40C66FF867C}">
                  <a14:compatExt spid="_x0000_s4669"/>
                </a:ext>
                <a:ext uri="{FF2B5EF4-FFF2-40B4-BE49-F238E27FC236}">
                  <a16:creationId xmlns:a16="http://schemas.microsoft.com/office/drawing/2014/main" id="{181E5B65-A50B-0144-9D2A-F826B9C4C3D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21</xdr:row>
          <xdr:rowOff>50800</xdr:rowOff>
        </xdr:from>
        <xdr:to>
          <xdr:col>26</xdr:col>
          <xdr:colOff>279400</xdr:colOff>
          <xdr:row>21</xdr:row>
          <xdr:rowOff>228600</xdr:rowOff>
        </xdr:to>
        <xdr:sp macro="" textlink="">
          <xdr:nvSpPr>
            <xdr:cNvPr id="4670" name="Check Box 574" hidden="1">
              <a:extLst>
                <a:ext uri="{63B3BB69-23CF-44E3-9099-C40C66FF867C}">
                  <a14:compatExt spid="_x0000_s4670"/>
                </a:ext>
                <a:ext uri="{FF2B5EF4-FFF2-40B4-BE49-F238E27FC236}">
                  <a16:creationId xmlns:a16="http://schemas.microsoft.com/office/drawing/2014/main" id="{6AF8F1EF-7A44-5A47-B8C7-2B8FAFD434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21</xdr:row>
          <xdr:rowOff>38100</xdr:rowOff>
        </xdr:from>
        <xdr:to>
          <xdr:col>27</xdr:col>
          <xdr:colOff>304800</xdr:colOff>
          <xdr:row>21</xdr:row>
          <xdr:rowOff>241300</xdr:rowOff>
        </xdr:to>
        <xdr:sp macro="" textlink="">
          <xdr:nvSpPr>
            <xdr:cNvPr id="4671" name="Check Box 575" hidden="1">
              <a:extLst>
                <a:ext uri="{63B3BB69-23CF-44E3-9099-C40C66FF867C}">
                  <a14:compatExt spid="_x0000_s4671"/>
                </a:ext>
                <a:ext uri="{FF2B5EF4-FFF2-40B4-BE49-F238E27FC236}">
                  <a16:creationId xmlns:a16="http://schemas.microsoft.com/office/drawing/2014/main" id="{D446B154-69B2-1F4F-9347-5D203EF17C6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29</xdr:row>
          <xdr:rowOff>50800</xdr:rowOff>
        </xdr:from>
        <xdr:to>
          <xdr:col>24</xdr:col>
          <xdr:colOff>304800</xdr:colOff>
          <xdr:row>29</xdr:row>
          <xdr:rowOff>228600</xdr:rowOff>
        </xdr:to>
        <xdr:sp macro="" textlink="">
          <xdr:nvSpPr>
            <xdr:cNvPr id="4672" name="Check Box 576" hidden="1">
              <a:extLst>
                <a:ext uri="{63B3BB69-23CF-44E3-9099-C40C66FF867C}">
                  <a14:compatExt spid="_x0000_s4672"/>
                </a:ext>
                <a:ext uri="{FF2B5EF4-FFF2-40B4-BE49-F238E27FC236}">
                  <a16:creationId xmlns:a16="http://schemas.microsoft.com/office/drawing/2014/main" id="{8EF982A6-5441-B948-A062-3BCCDA21DE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29</xdr:row>
          <xdr:rowOff>50800</xdr:rowOff>
        </xdr:from>
        <xdr:to>
          <xdr:col>25</xdr:col>
          <xdr:colOff>304800</xdr:colOff>
          <xdr:row>29</xdr:row>
          <xdr:rowOff>241300</xdr:rowOff>
        </xdr:to>
        <xdr:sp macro="" textlink="">
          <xdr:nvSpPr>
            <xdr:cNvPr id="4673" name="Check Box 577" hidden="1">
              <a:extLst>
                <a:ext uri="{63B3BB69-23CF-44E3-9099-C40C66FF867C}">
                  <a14:compatExt spid="_x0000_s4673"/>
                </a:ext>
                <a:ext uri="{FF2B5EF4-FFF2-40B4-BE49-F238E27FC236}">
                  <a16:creationId xmlns:a16="http://schemas.microsoft.com/office/drawing/2014/main" id="{95D5F36A-D77C-B343-AF8C-30FE3F6B37D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29</xdr:row>
          <xdr:rowOff>50800</xdr:rowOff>
        </xdr:from>
        <xdr:to>
          <xdr:col>26</xdr:col>
          <xdr:colOff>304800</xdr:colOff>
          <xdr:row>29</xdr:row>
          <xdr:rowOff>241300</xdr:rowOff>
        </xdr:to>
        <xdr:sp macro="" textlink="">
          <xdr:nvSpPr>
            <xdr:cNvPr id="4674" name="Check Box 578" hidden="1">
              <a:extLst>
                <a:ext uri="{63B3BB69-23CF-44E3-9099-C40C66FF867C}">
                  <a14:compatExt spid="_x0000_s4674"/>
                </a:ext>
                <a:ext uri="{FF2B5EF4-FFF2-40B4-BE49-F238E27FC236}">
                  <a16:creationId xmlns:a16="http://schemas.microsoft.com/office/drawing/2014/main" id="{15C74BB5-B006-F340-AD48-DF4B58D68D1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29</xdr:row>
          <xdr:rowOff>38100</xdr:rowOff>
        </xdr:from>
        <xdr:to>
          <xdr:col>27</xdr:col>
          <xdr:colOff>304800</xdr:colOff>
          <xdr:row>29</xdr:row>
          <xdr:rowOff>241300</xdr:rowOff>
        </xdr:to>
        <xdr:sp macro="" textlink="">
          <xdr:nvSpPr>
            <xdr:cNvPr id="4675" name="Check Box 579" hidden="1">
              <a:extLst>
                <a:ext uri="{63B3BB69-23CF-44E3-9099-C40C66FF867C}">
                  <a14:compatExt spid="_x0000_s4675"/>
                </a:ext>
                <a:ext uri="{FF2B5EF4-FFF2-40B4-BE49-F238E27FC236}">
                  <a16:creationId xmlns:a16="http://schemas.microsoft.com/office/drawing/2014/main" id="{F983B90A-3173-2D4E-9EFC-2B558FCB9BA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30</xdr:row>
          <xdr:rowOff>63500</xdr:rowOff>
        </xdr:from>
        <xdr:to>
          <xdr:col>24</xdr:col>
          <xdr:colOff>304800</xdr:colOff>
          <xdr:row>30</xdr:row>
          <xdr:rowOff>228600</xdr:rowOff>
        </xdr:to>
        <xdr:sp macro="" textlink="">
          <xdr:nvSpPr>
            <xdr:cNvPr id="4676" name="Check Box 580" hidden="1">
              <a:extLst>
                <a:ext uri="{63B3BB69-23CF-44E3-9099-C40C66FF867C}">
                  <a14:compatExt spid="_x0000_s4676"/>
                </a:ext>
                <a:ext uri="{FF2B5EF4-FFF2-40B4-BE49-F238E27FC236}">
                  <a16:creationId xmlns:a16="http://schemas.microsoft.com/office/drawing/2014/main" id="{0855B181-EE53-114C-9CC2-17DB3EDD577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30</xdr:row>
          <xdr:rowOff>50800</xdr:rowOff>
        </xdr:from>
        <xdr:to>
          <xdr:col>25</xdr:col>
          <xdr:colOff>304800</xdr:colOff>
          <xdr:row>30</xdr:row>
          <xdr:rowOff>241300</xdr:rowOff>
        </xdr:to>
        <xdr:sp macro="" textlink="">
          <xdr:nvSpPr>
            <xdr:cNvPr id="4677" name="Check Box 581" hidden="1">
              <a:extLst>
                <a:ext uri="{63B3BB69-23CF-44E3-9099-C40C66FF867C}">
                  <a14:compatExt spid="_x0000_s4677"/>
                </a:ext>
                <a:ext uri="{FF2B5EF4-FFF2-40B4-BE49-F238E27FC236}">
                  <a16:creationId xmlns:a16="http://schemas.microsoft.com/office/drawing/2014/main" id="{A327D469-31DF-A147-8D0D-76D8D797BFC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30</xdr:row>
          <xdr:rowOff>50800</xdr:rowOff>
        </xdr:from>
        <xdr:to>
          <xdr:col>26</xdr:col>
          <xdr:colOff>304800</xdr:colOff>
          <xdr:row>30</xdr:row>
          <xdr:rowOff>228600</xdr:rowOff>
        </xdr:to>
        <xdr:sp macro="" textlink="">
          <xdr:nvSpPr>
            <xdr:cNvPr id="4678" name="Check Box 582" hidden="1">
              <a:extLst>
                <a:ext uri="{63B3BB69-23CF-44E3-9099-C40C66FF867C}">
                  <a14:compatExt spid="_x0000_s4678"/>
                </a:ext>
                <a:ext uri="{FF2B5EF4-FFF2-40B4-BE49-F238E27FC236}">
                  <a16:creationId xmlns:a16="http://schemas.microsoft.com/office/drawing/2014/main" id="{3950FF55-FD25-A74C-9799-8E1464965EB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30</xdr:row>
          <xdr:rowOff>50800</xdr:rowOff>
        </xdr:from>
        <xdr:to>
          <xdr:col>27</xdr:col>
          <xdr:colOff>304800</xdr:colOff>
          <xdr:row>30</xdr:row>
          <xdr:rowOff>241300</xdr:rowOff>
        </xdr:to>
        <xdr:sp macro="" textlink="">
          <xdr:nvSpPr>
            <xdr:cNvPr id="4679" name="Check Box 583" hidden="1">
              <a:extLst>
                <a:ext uri="{63B3BB69-23CF-44E3-9099-C40C66FF867C}">
                  <a14:compatExt spid="_x0000_s4679"/>
                </a:ext>
                <a:ext uri="{FF2B5EF4-FFF2-40B4-BE49-F238E27FC236}">
                  <a16:creationId xmlns:a16="http://schemas.microsoft.com/office/drawing/2014/main" id="{4CEC80F3-8BE1-C748-B6BB-0848C858EF6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32</xdr:row>
          <xdr:rowOff>50800</xdr:rowOff>
        </xdr:from>
        <xdr:to>
          <xdr:col>24</xdr:col>
          <xdr:colOff>304800</xdr:colOff>
          <xdr:row>32</xdr:row>
          <xdr:rowOff>241300</xdr:rowOff>
        </xdr:to>
        <xdr:sp macro="" textlink="">
          <xdr:nvSpPr>
            <xdr:cNvPr id="4680" name="Check Box 584" hidden="1">
              <a:extLst>
                <a:ext uri="{63B3BB69-23CF-44E3-9099-C40C66FF867C}">
                  <a14:compatExt spid="_x0000_s4680"/>
                </a:ext>
                <a:ext uri="{FF2B5EF4-FFF2-40B4-BE49-F238E27FC236}">
                  <a16:creationId xmlns:a16="http://schemas.microsoft.com/office/drawing/2014/main" id="{5FD42D9A-D593-CC42-862C-6FB6D729E9C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32</xdr:row>
          <xdr:rowOff>50800</xdr:rowOff>
        </xdr:from>
        <xdr:to>
          <xdr:col>25</xdr:col>
          <xdr:colOff>304800</xdr:colOff>
          <xdr:row>32</xdr:row>
          <xdr:rowOff>241300</xdr:rowOff>
        </xdr:to>
        <xdr:sp macro="" textlink="">
          <xdr:nvSpPr>
            <xdr:cNvPr id="4681" name="Check Box 585" hidden="1">
              <a:extLst>
                <a:ext uri="{63B3BB69-23CF-44E3-9099-C40C66FF867C}">
                  <a14:compatExt spid="_x0000_s4681"/>
                </a:ext>
                <a:ext uri="{FF2B5EF4-FFF2-40B4-BE49-F238E27FC236}">
                  <a16:creationId xmlns:a16="http://schemas.microsoft.com/office/drawing/2014/main" id="{9321AE63-0D85-AF40-A85C-DF68CF6D6B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32</xdr:row>
          <xdr:rowOff>50800</xdr:rowOff>
        </xdr:from>
        <xdr:to>
          <xdr:col>26</xdr:col>
          <xdr:colOff>304800</xdr:colOff>
          <xdr:row>32</xdr:row>
          <xdr:rowOff>241300</xdr:rowOff>
        </xdr:to>
        <xdr:sp macro="" textlink="">
          <xdr:nvSpPr>
            <xdr:cNvPr id="4682" name="Check Box 586" hidden="1">
              <a:extLst>
                <a:ext uri="{63B3BB69-23CF-44E3-9099-C40C66FF867C}">
                  <a14:compatExt spid="_x0000_s4682"/>
                </a:ext>
                <a:ext uri="{FF2B5EF4-FFF2-40B4-BE49-F238E27FC236}">
                  <a16:creationId xmlns:a16="http://schemas.microsoft.com/office/drawing/2014/main" id="{A3A180EE-357C-0349-B9BB-9E1862B5E51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32</xdr:row>
          <xdr:rowOff>50800</xdr:rowOff>
        </xdr:from>
        <xdr:to>
          <xdr:col>27</xdr:col>
          <xdr:colOff>279400</xdr:colOff>
          <xdr:row>32</xdr:row>
          <xdr:rowOff>228600</xdr:rowOff>
        </xdr:to>
        <xdr:sp macro="" textlink="">
          <xdr:nvSpPr>
            <xdr:cNvPr id="4683" name="Check Box 587" hidden="1">
              <a:extLst>
                <a:ext uri="{63B3BB69-23CF-44E3-9099-C40C66FF867C}">
                  <a14:compatExt spid="_x0000_s4683"/>
                </a:ext>
                <a:ext uri="{FF2B5EF4-FFF2-40B4-BE49-F238E27FC236}">
                  <a16:creationId xmlns:a16="http://schemas.microsoft.com/office/drawing/2014/main" id="{40D4F497-AD1B-D049-9466-449BDB7D23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36</xdr:row>
          <xdr:rowOff>38100</xdr:rowOff>
        </xdr:from>
        <xdr:to>
          <xdr:col>24</xdr:col>
          <xdr:colOff>279400</xdr:colOff>
          <xdr:row>36</xdr:row>
          <xdr:rowOff>241300</xdr:rowOff>
        </xdr:to>
        <xdr:sp macro="" textlink="">
          <xdr:nvSpPr>
            <xdr:cNvPr id="4684" name="Check Box 588" hidden="1">
              <a:extLst>
                <a:ext uri="{63B3BB69-23CF-44E3-9099-C40C66FF867C}">
                  <a14:compatExt spid="_x0000_s4684"/>
                </a:ext>
                <a:ext uri="{FF2B5EF4-FFF2-40B4-BE49-F238E27FC236}">
                  <a16:creationId xmlns:a16="http://schemas.microsoft.com/office/drawing/2014/main" id="{AD6F6B18-580D-2A41-90CD-5AF5B6E053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36</xdr:row>
          <xdr:rowOff>38100</xdr:rowOff>
        </xdr:from>
        <xdr:to>
          <xdr:col>25</xdr:col>
          <xdr:colOff>279400</xdr:colOff>
          <xdr:row>36</xdr:row>
          <xdr:rowOff>241300</xdr:rowOff>
        </xdr:to>
        <xdr:sp macro="" textlink="">
          <xdr:nvSpPr>
            <xdr:cNvPr id="4685" name="Check Box 589" hidden="1">
              <a:extLst>
                <a:ext uri="{63B3BB69-23CF-44E3-9099-C40C66FF867C}">
                  <a14:compatExt spid="_x0000_s4685"/>
                </a:ext>
                <a:ext uri="{FF2B5EF4-FFF2-40B4-BE49-F238E27FC236}">
                  <a16:creationId xmlns:a16="http://schemas.microsoft.com/office/drawing/2014/main" id="{0AF346B4-1B10-6444-A565-99C9637C189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36</xdr:row>
          <xdr:rowOff>38100</xdr:rowOff>
        </xdr:from>
        <xdr:to>
          <xdr:col>26</xdr:col>
          <xdr:colOff>304800</xdr:colOff>
          <xdr:row>36</xdr:row>
          <xdr:rowOff>241300</xdr:rowOff>
        </xdr:to>
        <xdr:sp macro="" textlink="">
          <xdr:nvSpPr>
            <xdr:cNvPr id="4686" name="Check Box 590" hidden="1">
              <a:extLst>
                <a:ext uri="{63B3BB69-23CF-44E3-9099-C40C66FF867C}">
                  <a14:compatExt spid="_x0000_s4686"/>
                </a:ext>
                <a:ext uri="{FF2B5EF4-FFF2-40B4-BE49-F238E27FC236}">
                  <a16:creationId xmlns:a16="http://schemas.microsoft.com/office/drawing/2014/main" id="{CE080147-E633-1D47-BAA1-0BC552A56E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36</xdr:row>
          <xdr:rowOff>50800</xdr:rowOff>
        </xdr:from>
        <xdr:to>
          <xdr:col>27</xdr:col>
          <xdr:colOff>304800</xdr:colOff>
          <xdr:row>36</xdr:row>
          <xdr:rowOff>241300</xdr:rowOff>
        </xdr:to>
        <xdr:sp macro="" textlink="">
          <xdr:nvSpPr>
            <xdr:cNvPr id="4687" name="Check Box 591" hidden="1">
              <a:extLst>
                <a:ext uri="{63B3BB69-23CF-44E3-9099-C40C66FF867C}">
                  <a14:compatExt spid="_x0000_s4687"/>
                </a:ext>
                <a:ext uri="{FF2B5EF4-FFF2-40B4-BE49-F238E27FC236}">
                  <a16:creationId xmlns:a16="http://schemas.microsoft.com/office/drawing/2014/main" id="{75E42FD3-53A7-7849-93CD-ABC0ACD872F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8</xdr:row>
          <xdr:rowOff>38100</xdr:rowOff>
        </xdr:from>
        <xdr:to>
          <xdr:col>26</xdr:col>
          <xdr:colOff>304800</xdr:colOff>
          <xdr:row>8</xdr:row>
          <xdr:rowOff>241300</xdr:rowOff>
        </xdr:to>
        <xdr:sp macro="" textlink="">
          <xdr:nvSpPr>
            <xdr:cNvPr id="4688" name="Check Box 592" hidden="1">
              <a:extLst>
                <a:ext uri="{63B3BB69-23CF-44E3-9099-C40C66FF867C}">
                  <a14:compatExt spid="_x0000_s4688"/>
                </a:ext>
                <a:ext uri="{FF2B5EF4-FFF2-40B4-BE49-F238E27FC236}">
                  <a16:creationId xmlns:a16="http://schemas.microsoft.com/office/drawing/2014/main" id="{AAD28F1E-A6FF-A645-B150-680989EB712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41</xdr:row>
          <xdr:rowOff>50800</xdr:rowOff>
        </xdr:from>
        <xdr:to>
          <xdr:col>24</xdr:col>
          <xdr:colOff>279400</xdr:colOff>
          <xdr:row>41</xdr:row>
          <xdr:rowOff>228600</xdr:rowOff>
        </xdr:to>
        <xdr:sp macro="" textlink="">
          <xdr:nvSpPr>
            <xdr:cNvPr id="4690" name="Check Box 594" hidden="1">
              <a:extLst>
                <a:ext uri="{63B3BB69-23CF-44E3-9099-C40C66FF867C}">
                  <a14:compatExt spid="_x0000_s4690"/>
                </a:ext>
                <a:ext uri="{FF2B5EF4-FFF2-40B4-BE49-F238E27FC236}">
                  <a16:creationId xmlns:a16="http://schemas.microsoft.com/office/drawing/2014/main" id="{CC809B13-8552-E047-9991-C53E3A080A0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41</xdr:row>
          <xdr:rowOff>38100</xdr:rowOff>
        </xdr:from>
        <xdr:to>
          <xdr:col>25</xdr:col>
          <xdr:colOff>304800</xdr:colOff>
          <xdr:row>41</xdr:row>
          <xdr:rowOff>241300</xdr:rowOff>
        </xdr:to>
        <xdr:sp macro="" textlink="">
          <xdr:nvSpPr>
            <xdr:cNvPr id="4691" name="Check Box 595" hidden="1">
              <a:extLst>
                <a:ext uri="{63B3BB69-23CF-44E3-9099-C40C66FF867C}">
                  <a14:compatExt spid="_x0000_s4691"/>
                </a:ext>
                <a:ext uri="{FF2B5EF4-FFF2-40B4-BE49-F238E27FC236}">
                  <a16:creationId xmlns:a16="http://schemas.microsoft.com/office/drawing/2014/main" id="{B563E608-8FA1-2C48-940A-3537B470A2C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41</xdr:row>
          <xdr:rowOff>50800</xdr:rowOff>
        </xdr:from>
        <xdr:to>
          <xdr:col>26</xdr:col>
          <xdr:colOff>304800</xdr:colOff>
          <xdr:row>41</xdr:row>
          <xdr:rowOff>241300</xdr:rowOff>
        </xdr:to>
        <xdr:sp macro="" textlink="">
          <xdr:nvSpPr>
            <xdr:cNvPr id="4692" name="Check Box 596" hidden="1">
              <a:extLst>
                <a:ext uri="{63B3BB69-23CF-44E3-9099-C40C66FF867C}">
                  <a14:compatExt spid="_x0000_s4692"/>
                </a:ext>
                <a:ext uri="{FF2B5EF4-FFF2-40B4-BE49-F238E27FC236}">
                  <a16:creationId xmlns:a16="http://schemas.microsoft.com/office/drawing/2014/main" id="{B47F72A4-C6BE-BF46-844E-CB130CD80B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41</xdr:row>
          <xdr:rowOff>38100</xdr:rowOff>
        </xdr:from>
        <xdr:to>
          <xdr:col>27</xdr:col>
          <xdr:colOff>304800</xdr:colOff>
          <xdr:row>41</xdr:row>
          <xdr:rowOff>241300</xdr:rowOff>
        </xdr:to>
        <xdr:sp macro="" textlink="">
          <xdr:nvSpPr>
            <xdr:cNvPr id="4693" name="Check Box 597" hidden="1">
              <a:extLst>
                <a:ext uri="{63B3BB69-23CF-44E3-9099-C40C66FF867C}">
                  <a14:compatExt spid="_x0000_s4693"/>
                </a:ext>
                <a:ext uri="{FF2B5EF4-FFF2-40B4-BE49-F238E27FC236}">
                  <a16:creationId xmlns:a16="http://schemas.microsoft.com/office/drawing/2014/main" id="{677FE996-52F2-B249-9508-004C115A6EE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46</xdr:row>
          <xdr:rowOff>50800</xdr:rowOff>
        </xdr:from>
        <xdr:to>
          <xdr:col>24</xdr:col>
          <xdr:colOff>279400</xdr:colOff>
          <xdr:row>46</xdr:row>
          <xdr:rowOff>241300</xdr:rowOff>
        </xdr:to>
        <xdr:sp macro="" textlink="">
          <xdr:nvSpPr>
            <xdr:cNvPr id="4694" name="Check Box 598" hidden="1">
              <a:extLst>
                <a:ext uri="{63B3BB69-23CF-44E3-9099-C40C66FF867C}">
                  <a14:compatExt spid="_x0000_s4694"/>
                </a:ext>
                <a:ext uri="{FF2B5EF4-FFF2-40B4-BE49-F238E27FC236}">
                  <a16:creationId xmlns:a16="http://schemas.microsoft.com/office/drawing/2014/main" id="{08E694B7-A261-3948-A999-AC7B4BEAA87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46</xdr:row>
          <xdr:rowOff>50800</xdr:rowOff>
        </xdr:from>
        <xdr:to>
          <xdr:col>25</xdr:col>
          <xdr:colOff>279400</xdr:colOff>
          <xdr:row>46</xdr:row>
          <xdr:rowOff>241300</xdr:rowOff>
        </xdr:to>
        <xdr:sp macro="" textlink="">
          <xdr:nvSpPr>
            <xdr:cNvPr id="4695" name="Check Box 599" hidden="1">
              <a:extLst>
                <a:ext uri="{63B3BB69-23CF-44E3-9099-C40C66FF867C}">
                  <a14:compatExt spid="_x0000_s4695"/>
                </a:ext>
                <a:ext uri="{FF2B5EF4-FFF2-40B4-BE49-F238E27FC236}">
                  <a16:creationId xmlns:a16="http://schemas.microsoft.com/office/drawing/2014/main" id="{3DF199AB-DAD4-8447-83BA-7237998505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46</xdr:row>
          <xdr:rowOff>38100</xdr:rowOff>
        </xdr:from>
        <xdr:to>
          <xdr:col>26</xdr:col>
          <xdr:colOff>304800</xdr:colOff>
          <xdr:row>46</xdr:row>
          <xdr:rowOff>241300</xdr:rowOff>
        </xdr:to>
        <xdr:sp macro="" textlink="">
          <xdr:nvSpPr>
            <xdr:cNvPr id="4696" name="Check Box 600" hidden="1">
              <a:extLst>
                <a:ext uri="{63B3BB69-23CF-44E3-9099-C40C66FF867C}">
                  <a14:compatExt spid="_x0000_s4696"/>
                </a:ext>
                <a:ext uri="{FF2B5EF4-FFF2-40B4-BE49-F238E27FC236}">
                  <a16:creationId xmlns:a16="http://schemas.microsoft.com/office/drawing/2014/main" id="{9CB3BA10-4B17-6A4E-A19F-8F5F536CFDA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46</xdr:row>
          <xdr:rowOff>50800</xdr:rowOff>
        </xdr:from>
        <xdr:to>
          <xdr:col>27</xdr:col>
          <xdr:colOff>279400</xdr:colOff>
          <xdr:row>46</xdr:row>
          <xdr:rowOff>241300</xdr:rowOff>
        </xdr:to>
        <xdr:sp macro="" textlink="">
          <xdr:nvSpPr>
            <xdr:cNvPr id="4697" name="Check Box 601" hidden="1">
              <a:extLst>
                <a:ext uri="{63B3BB69-23CF-44E3-9099-C40C66FF867C}">
                  <a14:compatExt spid="_x0000_s4697"/>
                </a:ext>
                <a:ext uri="{FF2B5EF4-FFF2-40B4-BE49-F238E27FC236}">
                  <a16:creationId xmlns:a16="http://schemas.microsoft.com/office/drawing/2014/main" id="{ED900C55-0167-DC46-9A79-1A5BEB4805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49</xdr:row>
          <xdr:rowOff>50800</xdr:rowOff>
        </xdr:from>
        <xdr:to>
          <xdr:col>24</xdr:col>
          <xdr:colOff>304800</xdr:colOff>
          <xdr:row>49</xdr:row>
          <xdr:rowOff>241300</xdr:rowOff>
        </xdr:to>
        <xdr:sp macro="" textlink="">
          <xdr:nvSpPr>
            <xdr:cNvPr id="4698" name="Check Box 602" hidden="1">
              <a:extLst>
                <a:ext uri="{63B3BB69-23CF-44E3-9099-C40C66FF867C}">
                  <a14:compatExt spid="_x0000_s4698"/>
                </a:ext>
                <a:ext uri="{FF2B5EF4-FFF2-40B4-BE49-F238E27FC236}">
                  <a16:creationId xmlns:a16="http://schemas.microsoft.com/office/drawing/2014/main" id="{52B6889E-DC9E-4545-99D4-E5F87AE10EB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49</xdr:row>
          <xdr:rowOff>50800</xdr:rowOff>
        </xdr:from>
        <xdr:to>
          <xdr:col>25</xdr:col>
          <xdr:colOff>304800</xdr:colOff>
          <xdr:row>49</xdr:row>
          <xdr:rowOff>241300</xdr:rowOff>
        </xdr:to>
        <xdr:sp macro="" textlink="">
          <xdr:nvSpPr>
            <xdr:cNvPr id="4699" name="Check Box 603" hidden="1">
              <a:extLst>
                <a:ext uri="{63B3BB69-23CF-44E3-9099-C40C66FF867C}">
                  <a14:compatExt spid="_x0000_s4699"/>
                </a:ext>
                <a:ext uri="{FF2B5EF4-FFF2-40B4-BE49-F238E27FC236}">
                  <a16:creationId xmlns:a16="http://schemas.microsoft.com/office/drawing/2014/main" id="{C055D700-BE2D-3447-94B8-118C2E05A2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50800</xdr:rowOff>
        </xdr:from>
        <xdr:to>
          <xdr:col>26</xdr:col>
          <xdr:colOff>304800</xdr:colOff>
          <xdr:row>49</xdr:row>
          <xdr:rowOff>241300</xdr:rowOff>
        </xdr:to>
        <xdr:sp macro="" textlink="">
          <xdr:nvSpPr>
            <xdr:cNvPr id="4700" name="Check Box 604" hidden="1">
              <a:extLst>
                <a:ext uri="{63B3BB69-23CF-44E3-9099-C40C66FF867C}">
                  <a14:compatExt spid="_x0000_s4700"/>
                </a:ext>
                <a:ext uri="{FF2B5EF4-FFF2-40B4-BE49-F238E27FC236}">
                  <a16:creationId xmlns:a16="http://schemas.microsoft.com/office/drawing/2014/main" id="{99F9E4C7-343E-C346-9002-F56DE20080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49</xdr:row>
          <xdr:rowOff>50800</xdr:rowOff>
        </xdr:from>
        <xdr:to>
          <xdr:col>27</xdr:col>
          <xdr:colOff>304800</xdr:colOff>
          <xdr:row>49</xdr:row>
          <xdr:rowOff>241300</xdr:rowOff>
        </xdr:to>
        <xdr:sp macro="" textlink="">
          <xdr:nvSpPr>
            <xdr:cNvPr id="4701" name="Check Box 605" hidden="1">
              <a:extLst>
                <a:ext uri="{63B3BB69-23CF-44E3-9099-C40C66FF867C}">
                  <a14:compatExt spid="_x0000_s4701"/>
                </a:ext>
                <a:ext uri="{FF2B5EF4-FFF2-40B4-BE49-F238E27FC236}">
                  <a16:creationId xmlns:a16="http://schemas.microsoft.com/office/drawing/2014/main" id="{A90F8BF3-1F81-CF4A-9DCD-15E238C68BC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45</xdr:row>
          <xdr:rowOff>50800</xdr:rowOff>
        </xdr:from>
        <xdr:to>
          <xdr:col>24</xdr:col>
          <xdr:colOff>304800</xdr:colOff>
          <xdr:row>45</xdr:row>
          <xdr:rowOff>228600</xdr:rowOff>
        </xdr:to>
        <xdr:sp macro="" textlink="">
          <xdr:nvSpPr>
            <xdr:cNvPr id="4702" name="Check Box 606" hidden="1">
              <a:extLst>
                <a:ext uri="{63B3BB69-23CF-44E3-9099-C40C66FF867C}">
                  <a14:compatExt spid="_x0000_s4702"/>
                </a:ext>
                <a:ext uri="{FF2B5EF4-FFF2-40B4-BE49-F238E27FC236}">
                  <a16:creationId xmlns:a16="http://schemas.microsoft.com/office/drawing/2014/main" id="{5181364D-214D-6C47-9394-E17D26D9C0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45</xdr:row>
          <xdr:rowOff>50800</xdr:rowOff>
        </xdr:from>
        <xdr:to>
          <xdr:col>25</xdr:col>
          <xdr:colOff>304800</xdr:colOff>
          <xdr:row>45</xdr:row>
          <xdr:rowOff>228600</xdr:rowOff>
        </xdr:to>
        <xdr:sp macro="" textlink="">
          <xdr:nvSpPr>
            <xdr:cNvPr id="4703" name="Check Box 607" hidden="1">
              <a:extLst>
                <a:ext uri="{63B3BB69-23CF-44E3-9099-C40C66FF867C}">
                  <a14:compatExt spid="_x0000_s4703"/>
                </a:ext>
                <a:ext uri="{FF2B5EF4-FFF2-40B4-BE49-F238E27FC236}">
                  <a16:creationId xmlns:a16="http://schemas.microsoft.com/office/drawing/2014/main" id="{EAF19BC5-0A5B-B947-8912-C0D0D9BD4A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45</xdr:row>
          <xdr:rowOff>50800</xdr:rowOff>
        </xdr:from>
        <xdr:to>
          <xdr:col>26</xdr:col>
          <xdr:colOff>304800</xdr:colOff>
          <xdr:row>45</xdr:row>
          <xdr:rowOff>228600</xdr:rowOff>
        </xdr:to>
        <xdr:sp macro="" textlink="">
          <xdr:nvSpPr>
            <xdr:cNvPr id="4704" name="Check Box 608" hidden="1">
              <a:extLst>
                <a:ext uri="{63B3BB69-23CF-44E3-9099-C40C66FF867C}">
                  <a14:compatExt spid="_x0000_s4704"/>
                </a:ext>
                <a:ext uri="{FF2B5EF4-FFF2-40B4-BE49-F238E27FC236}">
                  <a16:creationId xmlns:a16="http://schemas.microsoft.com/office/drawing/2014/main" id="{3C570A93-D354-3A4F-9AE5-86DA4C6F6AE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45</xdr:row>
          <xdr:rowOff>50800</xdr:rowOff>
        </xdr:from>
        <xdr:to>
          <xdr:col>27</xdr:col>
          <xdr:colOff>304800</xdr:colOff>
          <xdr:row>45</xdr:row>
          <xdr:rowOff>241300</xdr:rowOff>
        </xdr:to>
        <xdr:sp macro="" textlink="">
          <xdr:nvSpPr>
            <xdr:cNvPr id="4705" name="Check Box 609" hidden="1">
              <a:extLst>
                <a:ext uri="{63B3BB69-23CF-44E3-9099-C40C66FF867C}">
                  <a14:compatExt spid="_x0000_s4705"/>
                </a:ext>
                <a:ext uri="{FF2B5EF4-FFF2-40B4-BE49-F238E27FC236}">
                  <a16:creationId xmlns:a16="http://schemas.microsoft.com/office/drawing/2014/main" id="{35FE2F5B-3BCD-E641-BFFB-DCA3DB19B67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39</xdr:row>
          <xdr:rowOff>50800</xdr:rowOff>
        </xdr:from>
        <xdr:to>
          <xdr:col>24</xdr:col>
          <xdr:colOff>279400</xdr:colOff>
          <xdr:row>39</xdr:row>
          <xdr:rowOff>241300</xdr:rowOff>
        </xdr:to>
        <xdr:sp macro="" textlink="">
          <xdr:nvSpPr>
            <xdr:cNvPr id="4706" name="Check Box 610" hidden="1">
              <a:extLst>
                <a:ext uri="{63B3BB69-23CF-44E3-9099-C40C66FF867C}">
                  <a14:compatExt spid="_x0000_s4706"/>
                </a:ext>
                <a:ext uri="{FF2B5EF4-FFF2-40B4-BE49-F238E27FC236}">
                  <a16:creationId xmlns:a16="http://schemas.microsoft.com/office/drawing/2014/main" id="{F108EF91-3B7D-484F-A1CE-7FE080A3E2A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39</xdr:row>
          <xdr:rowOff>50800</xdr:rowOff>
        </xdr:from>
        <xdr:to>
          <xdr:col>25</xdr:col>
          <xdr:colOff>304800</xdr:colOff>
          <xdr:row>39</xdr:row>
          <xdr:rowOff>228600</xdr:rowOff>
        </xdr:to>
        <xdr:sp macro="" textlink="">
          <xdr:nvSpPr>
            <xdr:cNvPr id="4707" name="Check Box 611" hidden="1">
              <a:extLst>
                <a:ext uri="{63B3BB69-23CF-44E3-9099-C40C66FF867C}">
                  <a14:compatExt spid="_x0000_s4707"/>
                </a:ext>
                <a:ext uri="{FF2B5EF4-FFF2-40B4-BE49-F238E27FC236}">
                  <a16:creationId xmlns:a16="http://schemas.microsoft.com/office/drawing/2014/main" id="{804E145D-105B-B443-89A1-B89BCA36BB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39</xdr:row>
          <xdr:rowOff>50800</xdr:rowOff>
        </xdr:from>
        <xdr:to>
          <xdr:col>26</xdr:col>
          <xdr:colOff>304800</xdr:colOff>
          <xdr:row>39</xdr:row>
          <xdr:rowOff>228600</xdr:rowOff>
        </xdr:to>
        <xdr:sp macro="" textlink="">
          <xdr:nvSpPr>
            <xdr:cNvPr id="4708" name="Check Box 612" hidden="1">
              <a:extLst>
                <a:ext uri="{63B3BB69-23CF-44E3-9099-C40C66FF867C}">
                  <a14:compatExt spid="_x0000_s4708"/>
                </a:ext>
                <a:ext uri="{FF2B5EF4-FFF2-40B4-BE49-F238E27FC236}">
                  <a16:creationId xmlns:a16="http://schemas.microsoft.com/office/drawing/2014/main" id="{78D6D4A4-867D-8448-8ABB-3668FAB9C62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39</xdr:row>
          <xdr:rowOff>50800</xdr:rowOff>
        </xdr:from>
        <xdr:to>
          <xdr:col>27</xdr:col>
          <xdr:colOff>304800</xdr:colOff>
          <xdr:row>39</xdr:row>
          <xdr:rowOff>228600</xdr:rowOff>
        </xdr:to>
        <xdr:sp macro="" textlink="">
          <xdr:nvSpPr>
            <xdr:cNvPr id="4709" name="Check Box 613" hidden="1">
              <a:extLst>
                <a:ext uri="{63B3BB69-23CF-44E3-9099-C40C66FF867C}">
                  <a14:compatExt spid="_x0000_s4709"/>
                </a:ext>
                <a:ext uri="{FF2B5EF4-FFF2-40B4-BE49-F238E27FC236}">
                  <a16:creationId xmlns:a16="http://schemas.microsoft.com/office/drawing/2014/main" id="{31EFE8F4-8B5F-0049-A308-2C0F6D393F2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40</xdr:row>
          <xdr:rowOff>38100</xdr:rowOff>
        </xdr:from>
        <xdr:to>
          <xdr:col>24</xdr:col>
          <xdr:colOff>304800</xdr:colOff>
          <xdr:row>40</xdr:row>
          <xdr:rowOff>241300</xdr:rowOff>
        </xdr:to>
        <xdr:sp macro="" textlink="">
          <xdr:nvSpPr>
            <xdr:cNvPr id="4710" name="Check Box 614" hidden="1">
              <a:extLst>
                <a:ext uri="{63B3BB69-23CF-44E3-9099-C40C66FF867C}">
                  <a14:compatExt spid="_x0000_s4710"/>
                </a:ext>
                <a:ext uri="{FF2B5EF4-FFF2-40B4-BE49-F238E27FC236}">
                  <a16:creationId xmlns:a16="http://schemas.microsoft.com/office/drawing/2014/main" id="{DC2D4FC2-D6D2-DF4A-AB52-B9DEAA98EC7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40</xdr:row>
          <xdr:rowOff>38100</xdr:rowOff>
        </xdr:from>
        <xdr:to>
          <xdr:col>25</xdr:col>
          <xdr:colOff>279400</xdr:colOff>
          <xdr:row>40</xdr:row>
          <xdr:rowOff>241300</xdr:rowOff>
        </xdr:to>
        <xdr:sp macro="" textlink="">
          <xdr:nvSpPr>
            <xdr:cNvPr id="4711" name="Check Box 615" hidden="1">
              <a:extLst>
                <a:ext uri="{63B3BB69-23CF-44E3-9099-C40C66FF867C}">
                  <a14:compatExt spid="_x0000_s4711"/>
                </a:ext>
                <a:ext uri="{FF2B5EF4-FFF2-40B4-BE49-F238E27FC236}">
                  <a16:creationId xmlns:a16="http://schemas.microsoft.com/office/drawing/2014/main" id="{91408160-2456-E241-A89D-42D30BF5DB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40</xdr:row>
          <xdr:rowOff>38100</xdr:rowOff>
        </xdr:from>
        <xdr:to>
          <xdr:col>26</xdr:col>
          <xdr:colOff>304800</xdr:colOff>
          <xdr:row>40</xdr:row>
          <xdr:rowOff>241300</xdr:rowOff>
        </xdr:to>
        <xdr:sp macro="" textlink="">
          <xdr:nvSpPr>
            <xdr:cNvPr id="4712" name="Check Box 616" hidden="1">
              <a:extLst>
                <a:ext uri="{63B3BB69-23CF-44E3-9099-C40C66FF867C}">
                  <a14:compatExt spid="_x0000_s4712"/>
                </a:ext>
                <a:ext uri="{FF2B5EF4-FFF2-40B4-BE49-F238E27FC236}">
                  <a16:creationId xmlns:a16="http://schemas.microsoft.com/office/drawing/2014/main" id="{81E9C409-E69A-7F44-BD15-792D11BA71A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40</xdr:row>
          <xdr:rowOff>50800</xdr:rowOff>
        </xdr:from>
        <xdr:to>
          <xdr:col>27</xdr:col>
          <xdr:colOff>304800</xdr:colOff>
          <xdr:row>40</xdr:row>
          <xdr:rowOff>241300</xdr:rowOff>
        </xdr:to>
        <xdr:sp macro="" textlink="">
          <xdr:nvSpPr>
            <xdr:cNvPr id="4713" name="Check Box 617" hidden="1">
              <a:extLst>
                <a:ext uri="{63B3BB69-23CF-44E3-9099-C40C66FF867C}">
                  <a14:compatExt spid="_x0000_s4713"/>
                </a:ext>
                <a:ext uri="{FF2B5EF4-FFF2-40B4-BE49-F238E27FC236}">
                  <a16:creationId xmlns:a16="http://schemas.microsoft.com/office/drawing/2014/main" id="{576BB2B7-3AAA-FC42-BE3E-DAD92DF4E3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42</xdr:row>
          <xdr:rowOff>38100</xdr:rowOff>
        </xdr:from>
        <xdr:to>
          <xdr:col>24</xdr:col>
          <xdr:colOff>304800</xdr:colOff>
          <xdr:row>42</xdr:row>
          <xdr:rowOff>241300</xdr:rowOff>
        </xdr:to>
        <xdr:sp macro="" textlink="">
          <xdr:nvSpPr>
            <xdr:cNvPr id="4714" name="Check Box 618" hidden="1">
              <a:extLst>
                <a:ext uri="{63B3BB69-23CF-44E3-9099-C40C66FF867C}">
                  <a14:compatExt spid="_x0000_s4714"/>
                </a:ext>
                <a:ext uri="{FF2B5EF4-FFF2-40B4-BE49-F238E27FC236}">
                  <a16:creationId xmlns:a16="http://schemas.microsoft.com/office/drawing/2014/main" id="{DBB128FA-6758-6F4E-9AFC-DB434D8D7BD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42</xdr:row>
          <xdr:rowOff>38100</xdr:rowOff>
        </xdr:from>
        <xdr:to>
          <xdr:col>25</xdr:col>
          <xdr:colOff>304800</xdr:colOff>
          <xdr:row>42</xdr:row>
          <xdr:rowOff>241300</xdr:rowOff>
        </xdr:to>
        <xdr:sp macro="" textlink="">
          <xdr:nvSpPr>
            <xdr:cNvPr id="4715" name="Check Box 619" hidden="1">
              <a:extLst>
                <a:ext uri="{63B3BB69-23CF-44E3-9099-C40C66FF867C}">
                  <a14:compatExt spid="_x0000_s4715"/>
                </a:ext>
                <a:ext uri="{FF2B5EF4-FFF2-40B4-BE49-F238E27FC236}">
                  <a16:creationId xmlns:a16="http://schemas.microsoft.com/office/drawing/2014/main" id="{A9E73AB8-C6AD-1347-9E05-A1453FF7D7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42</xdr:row>
          <xdr:rowOff>38100</xdr:rowOff>
        </xdr:from>
        <xdr:to>
          <xdr:col>26</xdr:col>
          <xdr:colOff>304800</xdr:colOff>
          <xdr:row>42</xdr:row>
          <xdr:rowOff>241300</xdr:rowOff>
        </xdr:to>
        <xdr:sp macro="" textlink="">
          <xdr:nvSpPr>
            <xdr:cNvPr id="4716" name="Check Box 620" hidden="1">
              <a:extLst>
                <a:ext uri="{63B3BB69-23CF-44E3-9099-C40C66FF867C}">
                  <a14:compatExt spid="_x0000_s4716"/>
                </a:ext>
                <a:ext uri="{FF2B5EF4-FFF2-40B4-BE49-F238E27FC236}">
                  <a16:creationId xmlns:a16="http://schemas.microsoft.com/office/drawing/2014/main" id="{41E33D9D-893A-764A-BA27-0A31ABBAD21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42</xdr:row>
          <xdr:rowOff>38100</xdr:rowOff>
        </xdr:from>
        <xdr:to>
          <xdr:col>27</xdr:col>
          <xdr:colOff>304800</xdr:colOff>
          <xdr:row>42</xdr:row>
          <xdr:rowOff>241300</xdr:rowOff>
        </xdr:to>
        <xdr:sp macro="" textlink="">
          <xdr:nvSpPr>
            <xdr:cNvPr id="4717" name="Check Box 621" hidden="1">
              <a:extLst>
                <a:ext uri="{63B3BB69-23CF-44E3-9099-C40C66FF867C}">
                  <a14:compatExt spid="_x0000_s4717"/>
                </a:ext>
                <a:ext uri="{FF2B5EF4-FFF2-40B4-BE49-F238E27FC236}">
                  <a16:creationId xmlns:a16="http://schemas.microsoft.com/office/drawing/2014/main" id="{459C16F0-1C70-6C47-AD2F-43CB5724B8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48</xdr:row>
          <xdr:rowOff>63500</xdr:rowOff>
        </xdr:from>
        <xdr:to>
          <xdr:col>24</xdr:col>
          <xdr:colOff>304800</xdr:colOff>
          <xdr:row>48</xdr:row>
          <xdr:rowOff>228600</xdr:rowOff>
        </xdr:to>
        <xdr:sp macro="" textlink="">
          <xdr:nvSpPr>
            <xdr:cNvPr id="4718" name="Check Box 622" hidden="1">
              <a:extLst>
                <a:ext uri="{63B3BB69-23CF-44E3-9099-C40C66FF867C}">
                  <a14:compatExt spid="_x0000_s4718"/>
                </a:ext>
                <a:ext uri="{FF2B5EF4-FFF2-40B4-BE49-F238E27FC236}">
                  <a16:creationId xmlns:a16="http://schemas.microsoft.com/office/drawing/2014/main" id="{E41A781E-BD0A-2D44-9B8D-DC40E876D8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48</xdr:row>
          <xdr:rowOff>38100</xdr:rowOff>
        </xdr:from>
        <xdr:to>
          <xdr:col>25</xdr:col>
          <xdr:colOff>304800</xdr:colOff>
          <xdr:row>48</xdr:row>
          <xdr:rowOff>241300</xdr:rowOff>
        </xdr:to>
        <xdr:sp macro="" textlink="">
          <xdr:nvSpPr>
            <xdr:cNvPr id="4719" name="Check Box 623" hidden="1">
              <a:extLst>
                <a:ext uri="{63B3BB69-23CF-44E3-9099-C40C66FF867C}">
                  <a14:compatExt spid="_x0000_s4719"/>
                </a:ext>
                <a:ext uri="{FF2B5EF4-FFF2-40B4-BE49-F238E27FC236}">
                  <a16:creationId xmlns:a16="http://schemas.microsoft.com/office/drawing/2014/main" id="{81F1C3C2-CD44-7C4D-8DD6-F689740148E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48</xdr:row>
          <xdr:rowOff>38100</xdr:rowOff>
        </xdr:from>
        <xdr:to>
          <xdr:col>26</xdr:col>
          <xdr:colOff>279400</xdr:colOff>
          <xdr:row>48</xdr:row>
          <xdr:rowOff>241300</xdr:rowOff>
        </xdr:to>
        <xdr:sp macro="" textlink="">
          <xdr:nvSpPr>
            <xdr:cNvPr id="4720" name="Check Box 624" hidden="1">
              <a:extLst>
                <a:ext uri="{63B3BB69-23CF-44E3-9099-C40C66FF867C}">
                  <a14:compatExt spid="_x0000_s4720"/>
                </a:ext>
                <a:ext uri="{FF2B5EF4-FFF2-40B4-BE49-F238E27FC236}">
                  <a16:creationId xmlns:a16="http://schemas.microsoft.com/office/drawing/2014/main" id="{74EA0A16-DA3A-244A-B5A4-AD4F5EB49F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48</xdr:row>
          <xdr:rowOff>38100</xdr:rowOff>
        </xdr:from>
        <xdr:to>
          <xdr:col>27</xdr:col>
          <xdr:colOff>304800</xdr:colOff>
          <xdr:row>48</xdr:row>
          <xdr:rowOff>241300</xdr:rowOff>
        </xdr:to>
        <xdr:sp macro="" textlink="">
          <xdr:nvSpPr>
            <xdr:cNvPr id="4721" name="Check Box 625" hidden="1">
              <a:extLst>
                <a:ext uri="{63B3BB69-23CF-44E3-9099-C40C66FF867C}">
                  <a14:compatExt spid="_x0000_s4721"/>
                </a:ext>
                <a:ext uri="{FF2B5EF4-FFF2-40B4-BE49-F238E27FC236}">
                  <a16:creationId xmlns:a16="http://schemas.microsoft.com/office/drawing/2014/main" id="{97DA8387-9019-C84E-AF66-2136013B4C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43</xdr:row>
          <xdr:rowOff>63500</xdr:rowOff>
        </xdr:from>
        <xdr:to>
          <xdr:col>24</xdr:col>
          <xdr:colOff>304800</xdr:colOff>
          <xdr:row>43</xdr:row>
          <xdr:rowOff>203200</xdr:rowOff>
        </xdr:to>
        <xdr:sp macro="" textlink="">
          <xdr:nvSpPr>
            <xdr:cNvPr id="4722" name="Check Box 626" hidden="1">
              <a:extLst>
                <a:ext uri="{63B3BB69-23CF-44E3-9099-C40C66FF867C}">
                  <a14:compatExt spid="_x0000_s4722"/>
                </a:ext>
                <a:ext uri="{FF2B5EF4-FFF2-40B4-BE49-F238E27FC236}">
                  <a16:creationId xmlns:a16="http://schemas.microsoft.com/office/drawing/2014/main" id="{0438C0BB-4D7D-A54A-A8B3-A55440B31C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43</xdr:row>
          <xdr:rowOff>38100</xdr:rowOff>
        </xdr:from>
        <xdr:to>
          <xdr:col>25</xdr:col>
          <xdr:colOff>304800</xdr:colOff>
          <xdr:row>43</xdr:row>
          <xdr:rowOff>241300</xdr:rowOff>
        </xdr:to>
        <xdr:sp macro="" textlink="">
          <xdr:nvSpPr>
            <xdr:cNvPr id="4723" name="Check Box 627" hidden="1">
              <a:extLst>
                <a:ext uri="{63B3BB69-23CF-44E3-9099-C40C66FF867C}">
                  <a14:compatExt spid="_x0000_s4723"/>
                </a:ext>
                <a:ext uri="{FF2B5EF4-FFF2-40B4-BE49-F238E27FC236}">
                  <a16:creationId xmlns:a16="http://schemas.microsoft.com/office/drawing/2014/main" id="{23DB1FC7-D82F-434D-B3FE-A7D0C70521A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43</xdr:row>
          <xdr:rowOff>50800</xdr:rowOff>
        </xdr:from>
        <xdr:to>
          <xdr:col>26</xdr:col>
          <xdr:colOff>279400</xdr:colOff>
          <xdr:row>43</xdr:row>
          <xdr:rowOff>241300</xdr:rowOff>
        </xdr:to>
        <xdr:sp macro="" textlink="">
          <xdr:nvSpPr>
            <xdr:cNvPr id="4724" name="Check Box 628" hidden="1">
              <a:extLst>
                <a:ext uri="{63B3BB69-23CF-44E3-9099-C40C66FF867C}">
                  <a14:compatExt spid="_x0000_s4724"/>
                </a:ext>
                <a:ext uri="{FF2B5EF4-FFF2-40B4-BE49-F238E27FC236}">
                  <a16:creationId xmlns:a16="http://schemas.microsoft.com/office/drawing/2014/main" id="{3C1010D2-03BA-8846-BB53-AA34C1F40B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43</xdr:row>
          <xdr:rowOff>38100</xdr:rowOff>
        </xdr:from>
        <xdr:to>
          <xdr:col>27</xdr:col>
          <xdr:colOff>279400</xdr:colOff>
          <xdr:row>43</xdr:row>
          <xdr:rowOff>241300</xdr:rowOff>
        </xdr:to>
        <xdr:sp macro="" textlink="">
          <xdr:nvSpPr>
            <xdr:cNvPr id="4725" name="Check Box 629" hidden="1">
              <a:extLst>
                <a:ext uri="{63B3BB69-23CF-44E3-9099-C40C66FF867C}">
                  <a14:compatExt spid="_x0000_s4725"/>
                </a:ext>
                <a:ext uri="{FF2B5EF4-FFF2-40B4-BE49-F238E27FC236}">
                  <a16:creationId xmlns:a16="http://schemas.microsoft.com/office/drawing/2014/main" id="{8971D3F5-3A6D-1443-A029-F614AE16C8E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44</xdr:row>
          <xdr:rowOff>38100</xdr:rowOff>
        </xdr:from>
        <xdr:to>
          <xdr:col>24</xdr:col>
          <xdr:colOff>304800</xdr:colOff>
          <xdr:row>44</xdr:row>
          <xdr:rowOff>241300</xdr:rowOff>
        </xdr:to>
        <xdr:sp macro="" textlink="">
          <xdr:nvSpPr>
            <xdr:cNvPr id="4726" name="Check Box 630" hidden="1">
              <a:extLst>
                <a:ext uri="{63B3BB69-23CF-44E3-9099-C40C66FF867C}">
                  <a14:compatExt spid="_x0000_s4726"/>
                </a:ext>
                <a:ext uri="{FF2B5EF4-FFF2-40B4-BE49-F238E27FC236}">
                  <a16:creationId xmlns:a16="http://schemas.microsoft.com/office/drawing/2014/main" id="{E249240E-230D-8242-BFAF-9BC18F9934B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44</xdr:row>
          <xdr:rowOff>38100</xdr:rowOff>
        </xdr:from>
        <xdr:to>
          <xdr:col>25</xdr:col>
          <xdr:colOff>304800</xdr:colOff>
          <xdr:row>44</xdr:row>
          <xdr:rowOff>241300</xdr:rowOff>
        </xdr:to>
        <xdr:sp macro="" textlink="">
          <xdr:nvSpPr>
            <xdr:cNvPr id="4727" name="Check Box 631" hidden="1">
              <a:extLst>
                <a:ext uri="{63B3BB69-23CF-44E3-9099-C40C66FF867C}">
                  <a14:compatExt spid="_x0000_s4727"/>
                </a:ext>
                <a:ext uri="{FF2B5EF4-FFF2-40B4-BE49-F238E27FC236}">
                  <a16:creationId xmlns:a16="http://schemas.microsoft.com/office/drawing/2014/main" id="{73841795-89C5-5241-97B8-499531EA513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44</xdr:row>
          <xdr:rowOff>38100</xdr:rowOff>
        </xdr:from>
        <xdr:to>
          <xdr:col>26</xdr:col>
          <xdr:colOff>304800</xdr:colOff>
          <xdr:row>44</xdr:row>
          <xdr:rowOff>241300</xdr:rowOff>
        </xdr:to>
        <xdr:sp macro="" textlink="">
          <xdr:nvSpPr>
            <xdr:cNvPr id="4728" name="Check Box 632" hidden="1">
              <a:extLst>
                <a:ext uri="{63B3BB69-23CF-44E3-9099-C40C66FF867C}">
                  <a14:compatExt spid="_x0000_s4728"/>
                </a:ext>
                <a:ext uri="{FF2B5EF4-FFF2-40B4-BE49-F238E27FC236}">
                  <a16:creationId xmlns:a16="http://schemas.microsoft.com/office/drawing/2014/main" id="{D4AC986D-9D5F-E54E-B1C3-C2D0D766724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44</xdr:row>
          <xdr:rowOff>50800</xdr:rowOff>
        </xdr:from>
        <xdr:to>
          <xdr:col>27</xdr:col>
          <xdr:colOff>304800</xdr:colOff>
          <xdr:row>44</xdr:row>
          <xdr:rowOff>241300</xdr:rowOff>
        </xdr:to>
        <xdr:sp macro="" textlink="">
          <xdr:nvSpPr>
            <xdr:cNvPr id="4729" name="Check Box 633" hidden="1">
              <a:extLst>
                <a:ext uri="{63B3BB69-23CF-44E3-9099-C40C66FF867C}">
                  <a14:compatExt spid="_x0000_s4729"/>
                </a:ext>
                <a:ext uri="{FF2B5EF4-FFF2-40B4-BE49-F238E27FC236}">
                  <a16:creationId xmlns:a16="http://schemas.microsoft.com/office/drawing/2014/main" id="{34557895-E6B4-0447-9D16-015A94735DF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47</xdr:row>
          <xdr:rowOff>50800</xdr:rowOff>
        </xdr:from>
        <xdr:to>
          <xdr:col>24</xdr:col>
          <xdr:colOff>304800</xdr:colOff>
          <xdr:row>47</xdr:row>
          <xdr:rowOff>241300</xdr:rowOff>
        </xdr:to>
        <xdr:sp macro="" textlink="">
          <xdr:nvSpPr>
            <xdr:cNvPr id="4730" name="Check Box 634" hidden="1">
              <a:extLst>
                <a:ext uri="{63B3BB69-23CF-44E3-9099-C40C66FF867C}">
                  <a14:compatExt spid="_x0000_s4730"/>
                </a:ext>
                <a:ext uri="{FF2B5EF4-FFF2-40B4-BE49-F238E27FC236}">
                  <a16:creationId xmlns:a16="http://schemas.microsoft.com/office/drawing/2014/main" id="{EA17F485-F86C-4340-8CF8-41391C88A7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47</xdr:row>
          <xdr:rowOff>38100</xdr:rowOff>
        </xdr:from>
        <xdr:to>
          <xdr:col>25</xdr:col>
          <xdr:colOff>304800</xdr:colOff>
          <xdr:row>47</xdr:row>
          <xdr:rowOff>254000</xdr:rowOff>
        </xdr:to>
        <xdr:sp macro="" textlink="">
          <xdr:nvSpPr>
            <xdr:cNvPr id="4731" name="Check Box 635" hidden="1">
              <a:extLst>
                <a:ext uri="{63B3BB69-23CF-44E3-9099-C40C66FF867C}">
                  <a14:compatExt spid="_x0000_s4731"/>
                </a:ext>
                <a:ext uri="{FF2B5EF4-FFF2-40B4-BE49-F238E27FC236}">
                  <a16:creationId xmlns:a16="http://schemas.microsoft.com/office/drawing/2014/main" id="{76F2F237-E098-DC40-8C5A-F6D3947520E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47</xdr:row>
          <xdr:rowOff>38100</xdr:rowOff>
        </xdr:from>
        <xdr:to>
          <xdr:col>26</xdr:col>
          <xdr:colOff>279400</xdr:colOff>
          <xdr:row>47</xdr:row>
          <xdr:rowOff>241300</xdr:rowOff>
        </xdr:to>
        <xdr:sp macro="" textlink="">
          <xdr:nvSpPr>
            <xdr:cNvPr id="4732" name="Check Box 636" hidden="1">
              <a:extLst>
                <a:ext uri="{63B3BB69-23CF-44E3-9099-C40C66FF867C}">
                  <a14:compatExt spid="_x0000_s4732"/>
                </a:ext>
                <a:ext uri="{FF2B5EF4-FFF2-40B4-BE49-F238E27FC236}">
                  <a16:creationId xmlns:a16="http://schemas.microsoft.com/office/drawing/2014/main" id="{5E2E93D4-8920-1F43-B4B2-879C3E72DDF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47</xdr:row>
          <xdr:rowOff>38100</xdr:rowOff>
        </xdr:from>
        <xdr:to>
          <xdr:col>27</xdr:col>
          <xdr:colOff>279400</xdr:colOff>
          <xdr:row>47</xdr:row>
          <xdr:rowOff>254000</xdr:rowOff>
        </xdr:to>
        <xdr:sp macro="" textlink="">
          <xdr:nvSpPr>
            <xdr:cNvPr id="4733" name="Check Box 637" hidden="1">
              <a:extLst>
                <a:ext uri="{63B3BB69-23CF-44E3-9099-C40C66FF867C}">
                  <a14:compatExt spid="_x0000_s4733"/>
                </a:ext>
                <a:ext uri="{FF2B5EF4-FFF2-40B4-BE49-F238E27FC236}">
                  <a16:creationId xmlns:a16="http://schemas.microsoft.com/office/drawing/2014/main" id="{04935816-93E5-1640-9568-CD61992DDA3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7</xdr:row>
          <xdr:rowOff>25400</xdr:rowOff>
        </xdr:from>
        <xdr:to>
          <xdr:col>8</xdr:col>
          <xdr:colOff>317500</xdr:colOff>
          <xdr:row>7</xdr:row>
          <xdr:rowOff>266700</xdr:rowOff>
        </xdr:to>
        <xdr:sp macro="" textlink="">
          <xdr:nvSpPr>
            <xdr:cNvPr id="4734" name="Check Box 638" hidden="1">
              <a:extLst>
                <a:ext uri="{63B3BB69-23CF-44E3-9099-C40C66FF867C}">
                  <a14:compatExt spid="_x0000_s4734"/>
                </a:ext>
                <a:ext uri="{FF2B5EF4-FFF2-40B4-BE49-F238E27FC236}">
                  <a16:creationId xmlns:a16="http://schemas.microsoft.com/office/drawing/2014/main" id="{662EA021-0495-A349-9784-955005E457F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7</xdr:row>
          <xdr:rowOff>25400</xdr:rowOff>
        </xdr:from>
        <xdr:to>
          <xdr:col>7</xdr:col>
          <xdr:colOff>304800</xdr:colOff>
          <xdr:row>7</xdr:row>
          <xdr:rowOff>266700</xdr:rowOff>
        </xdr:to>
        <xdr:sp macro="" textlink="">
          <xdr:nvSpPr>
            <xdr:cNvPr id="4738" name="Check Box 642" hidden="1">
              <a:extLst>
                <a:ext uri="{63B3BB69-23CF-44E3-9099-C40C66FF867C}">
                  <a14:compatExt spid="_x0000_s4738"/>
                </a:ext>
                <a:ext uri="{FF2B5EF4-FFF2-40B4-BE49-F238E27FC236}">
                  <a16:creationId xmlns:a16="http://schemas.microsoft.com/office/drawing/2014/main" id="{C1F5F3E0-07D2-024E-8FEB-B534AFB8AB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7</xdr:row>
          <xdr:rowOff>25400</xdr:rowOff>
        </xdr:from>
        <xdr:to>
          <xdr:col>9</xdr:col>
          <xdr:colOff>304800</xdr:colOff>
          <xdr:row>7</xdr:row>
          <xdr:rowOff>266700</xdr:rowOff>
        </xdr:to>
        <xdr:sp macro="" textlink="">
          <xdr:nvSpPr>
            <xdr:cNvPr id="4739" name="Check Box 643" hidden="1">
              <a:extLst>
                <a:ext uri="{63B3BB69-23CF-44E3-9099-C40C66FF867C}">
                  <a14:compatExt spid="_x0000_s4739"/>
                </a:ext>
                <a:ext uri="{FF2B5EF4-FFF2-40B4-BE49-F238E27FC236}">
                  <a16:creationId xmlns:a16="http://schemas.microsoft.com/office/drawing/2014/main" id="{F32A3F13-D0BD-8C49-BC12-A138A71871D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7</xdr:row>
          <xdr:rowOff>25400</xdr:rowOff>
        </xdr:from>
        <xdr:to>
          <xdr:col>10</xdr:col>
          <xdr:colOff>304800</xdr:colOff>
          <xdr:row>7</xdr:row>
          <xdr:rowOff>266700</xdr:rowOff>
        </xdr:to>
        <xdr:sp macro="" textlink="">
          <xdr:nvSpPr>
            <xdr:cNvPr id="4740" name="Check Box 644" hidden="1">
              <a:extLst>
                <a:ext uri="{63B3BB69-23CF-44E3-9099-C40C66FF867C}">
                  <a14:compatExt spid="_x0000_s4740"/>
                </a:ext>
                <a:ext uri="{FF2B5EF4-FFF2-40B4-BE49-F238E27FC236}">
                  <a16:creationId xmlns:a16="http://schemas.microsoft.com/office/drawing/2014/main" id="{CB17F47E-D967-6743-8BFB-C1722D231B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25</xdr:row>
          <xdr:rowOff>25400</xdr:rowOff>
        </xdr:from>
        <xdr:to>
          <xdr:col>8</xdr:col>
          <xdr:colOff>317500</xdr:colOff>
          <xdr:row>25</xdr:row>
          <xdr:rowOff>266700</xdr:rowOff>
        </xdr:to>
        <xdr:sp macro="" textlink="">
          <xdr:nvSpPr>
            <xdr:cNvPr id="4741" name="Check Box 645" hidden="1">
              <a:extLst>
                <a:ext uri="{63B3BB69-23CF-44E3-9099-C40C66FF867C}">
                  <a14:compatExt spid="_x0000_s4741"/>
                </a:ext>
                <a:ext uri="{FF2B5EF4-FFF2-40B4-BE49-F238E27FC236}">
                  <a16:creationId xmlns:a16="http://schemas.microsoft.com/office/drawing/2014/main" id="{48D2D743-2603-F241-9F66-666B345F77C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25</xdr:row>
          <xdr:rowOff>12700</xdr:rowOff>
        </xdr:from>
        <xdr:to>
          <xdr:col>7</xdr:col>
          <xdr:colOff>304800</xdr:colOff>
          <xdr:row>25</xdr:row>
          <xdr:rowOff>266700</xdr:rowOff>
        </xdr:to>
        <xdr:sp macro="" textlink="">
          <xdr:nvSpPr>
            <xdr:cNvPr id="4742" name="Check Box 646" hidden="1">
              <a:extLst>
                <a:ext uri="{63B3BB69-23CF-44E3-9099-C40C66FF867C}">
                  <a14:compatExt spid="_x0000_s4742"/>
                </a:ext>
                <a:ext uri="{FF2B5EF4-FFF2-40B4-BE49-F238E27FC236}">
                  <a16:creationId xmlns:a16="http://schemas.microsoft.com/office/drawing/2014/main" id="{705706DA-E27F-C843-B314-A4951AF4ADA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25</xdr:row>
          <xdr:rowOff>25400</xdr:rowOff>
        </xdr:from>
        <xdr:to>
          <xdr:col>9</xdr:col>
          <xdr:colOff>304800</xdr:colOff>
          <xdr:row>25</xdr:row>
          <xdr:rowOff>266700</xdr:rowOff>
        </xdr:to>
        <xdr:sp macro="" textlink="">
          <xdr:nvSpPr>
            <xdr:cNvPr id="4743" name="Check Box 647" hidden="1">
              <a:extLst>
                <a:ext uri="{63B3BB69-23CF-44E3-9099-C40C66FF867C}">
                  <a14:compatExt spid="_x0000_s4743"/>
                </a:ext>
                <a:ext uri="{FF2B5EF4-FFF2-40B4-BE49-F238E27FC236}">
                  <a16:creationId xmlns:a16="http://schemas.microsoft.com/office/drawing/2014/main" id="{1508FFF8-7A43-014B-84E0-A2651489C5F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25</xdr:row>
          <xdr:rowOff>12700</xdr:rowOff>
        </xdr:from>
        <xdr:to>
          <xdr:col>10</xdr:col>
          <xdr:colOff>304800</xdr:colOff>
          <xdr:row>25</xdr:row>
          <xdr:rowOff>266700</xdr:rowOff>
        </xdr:to>
        <xdr:sp macro="" textlink="">
          <xdr:nvSpPr>
            <xdr:cNvPr id="4744" name="Check Box 648" hidden="1">
              <a:extLst>
                <a:ext uri="{63B3BB69-23CF-44E3-9099-C40C66FF867C}">
                  <a14:compatExt spid="_x0000_s4744"/>
                </a:ext>
                <a:ext uri="{FF2B5EF4-FFF2-40B4-BE49-F238E27FC236}">
                  <a16:creationId xmlns:a16="http://schemas.microsoft.com/office/drawing/2014/main" id="{006006DE-C23B-4044-9C4D-9EC8A51923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45</xdr:row>
          <xdr:rowOff>25400</xdr:rowOff>
        </xdr:from>
        <xdr:to>
          <xdr:col>9</xdr:col>
          <xdr:colOff>0</xdr:colOff>
          <xdr:row>45</xdr:row>
          <xdr:rowOff>266700</xdr:rowOff>
        </xdr:to>
        <xdr:sp macro="" textlink="">
          <xdr:nvSpPr>
            <xdr:cNvPr id="4745" name="Check Box 649" hidden="1">
              <a:extLst>
                <a:ext uri="{63B3BB69-23CF-44E3-9099-C40C66FF867C}">
                  <a14:compatExt spid="_x0000_s4745"/>
                </a:ext>
                <a:ext uri="{FF2B5EF4-FFF2-40B4-BE49-F238E27FC236}">
                  <a16:creationId xmlns:a16="http://schemas.microsoft.com/office/drawing/2014/main" id="{ABFA49F1-43F3-DD4C-A8E9-E9D55750F2D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45</xdr:row>
          <xdr:rowOff>12700</xdr:rowOff>
        </xdr:from>
        <xdr:to>
          <xdr:col>7</xdr:col>
          <xdr:colOff>317500</xdr:colOff>
          <xdr:row>45</xdr:row>
          <xdr:rowOff>266700</xdr:rowOff>
        </xdr:to>
        <xdr:sp macro="" textlink="">
          <xdr:nvSpPr>
            <xdr:cNvPr id="4746" name="Check Box 650" hidden="1">
              <a:extLst>
                <a:ext uri="{63B3BB69-23CF-44E3-9099-C40C66FF867C}">
                  <a14:compatExt spid="_x0000_s4746"/>
                </a:ext>
                <a:ext uri="{FF2B5EF4-FFF2-40B4-BE49-F238E27FC236}">
                  <a16:creationId xmlns:a16="http://schemas.microsoft.com/office/drawing/2014/main" id="{6A9BBBB0-12D3-B046-83A4-F6C2022995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45</xdr:row>
          <xdr:rowOff>25400</xdr:rowOff>
        </xdr:from>
        <xdr:to>
          <xdr:col>9</xdr:col>
          <xdr:colOff>317500</xdr:colOff>
          <xdr:row>45</xdr:row>
          <xdr:rowOff>266700</xdr:rowOff>
        </xdr:to>
        <xdr:sp macro="" textlink="">
          <xdr:nvSpPr>
            <xdr:cNvPr id="4747" name="Check Box 651" hidden="1">
              <a:extLst>
                <a:ext uri="{63B3BB69-23CF-44E3-9099-C40C66FF867C}">
                  <a14:compatExt spid="_x0000_s4747"/>
                </a:ext>
                <a:ext uri="{FF2B5EF4-FFF2-40B4-BE49-F238E27FC236}">
                  <a16:creationId xmlns:a16="http://schemas.microsoft.com/office/drawing/2014/main" id="{52660984-3ADD-0145-92AB-B4DDE56A83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45</xdr:row>
          <xdr:rowOff>12700</xdr:rowOff>
        </xdr:from>
        <xdr:to>
          <xdr:col>10</xdr:col>
          <xdr:colOff>304800</xdr:colOff>
          <xdr:row>45</xdr:row>
          <xdr:rowOff>266700</xdr:rowOff>
        </xdr:to>
        <xdr:sp macro="" textlink="">
          <xdr:nvSpPr>
            <xdr:cNvPr id="4748" name="Check Box 652" hidden="1">
              <a:extLst>
                <a:ext uri="{63B3BB69-23CF-44E3-9099-C40C66FF867C}">
                  <a14:compatExt spid="_x0000_s4748"/>
                </a:ext>
                <a:ext uri="{FF2B5EF4-FFF2-40B4-BE49-F238E27FC236}">
                  <a16:creationId xmlns:a16="http://schemas.microsoft.com/office/drawing/2014/main" id="{8B1025D1-A7E1-DF4E-A607-EE75876A3DA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7</xdr:row>
          <xdr:rowOff>38100</xdr:rowOff>
        </xdr:from>
        <xdr:to>
          <xdr:col>25</xdr:col>
          <xdr:colOff>304800</xdr:colOff>
          <xdr:row>8</xdr:row>
          <xdr:rowOff>0</xdr:rowOff>
        </xdr:to>
        <xdr:sp macro="" textlink="">
          <xdr:nvSpPr>
            <xdr:cNvPr id="4749" name="Check Box 653" hidden="1">
              <a:extLst>
                <a:ext uri="{63B3BB69-23CF-44E3-9099-C40C66FF867C}">
                  <a14:compatExt spid="_x0000_s4749"/>
                </a:ext>
                <a:ext uri="{FF2B5EF4-FFF2-40B4-BE49-F238E27FC236}">
                  <a16:creationId xmlns:a16="http://schemas.microsoft.com/office/drawing/2014/main" id="{5D18F58C-9F9A-304A-BC04-194EFAD024C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7</xdr:row>
          <xdr:rowOff>25400</xdr:rowOff>
        </xdr:from>
        <xdr:to>
          <xdr:col>24</xdr:col>
          <xdr:colOff>304800</xdr:colOff>
          <xdr:row>8</xdr:row>
          <xdr:rowOff>0</xdr:rowOff>
        </xdr:to>
        <xdr:sp macro="" textlink="">
          <xdr:nvSpPr>
            <xdr:cNvPr id="4750" name="Check Box 654" hidden="1">
              <a:extLst>
                <a:ext uri="{63B3BB69-23CF-44E3-9099-C40C66FF867C}">
                  <a14:compatExt spid="_x0000_s4750"/>
                </a:ext>
                <a:ext uri="{FF2B5EF4-FFF2-40B4-BE49-F238E27FC236}">
                  <a16:creationId xmlns:a16="http://schemas.microsoft.com/office/drawing/2014/main" id="{FEC56A83-4F1D-994A-B606-7805A3ADCE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7</xdr:row>
          <xdr:rowOff>38100</xdr:rowOff>
        </xdr:from>
        <xdr:to>
          <xdr:col>26</xdr:col>
          <xdr:colOff>304800</xdr:colOff>
          <xdr:row>8</xdr:row>
          <xdr:rowOff>0</xdr:rowOff>
        </xdr:to>
        <xdr:sp macro="" textlink="">
          <xdr:nvSpPr>
            <xdr:cNvPr id="4751" name="Check Box 655" hidden="1">
              <a:extLst>
                <a:ext uri="{63B3BB69-23CF-44E3-9099-C40C66FF867C}">
                  <a14:compatExt spid="_x0000_s4751"/>
                </a:ext>
                <a:ext uri="{FF2B5EF4-FFF2-40B4-BE49-F238E27FC236}">
                  <a16:creationId xmlns:a16="http://schemas.microsoft.com/office/drawing/2014/main" id="{21D7D340-B4B4-BE4D-8B08-FFA1C0EB90F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7</xdr:row>
          <xdr:rowOff>25400</xdr:rowOff>
        </xdr:from>
        <xdr:to>
          <xdr:col>27</xdr:col>
          <xdr:colOff>279400</xdr:colOff>
          <xdr:row>8</xdr:row>
          <xdr:rowOff>0</xdr:rowOff>
        </xdr:to>
        <xdr:sp macro="" textlink="">
          <xdr:nvSpPr>
            <xdr:cNvPr id="4752" name="Check Box 656" hidden="1">
              <a:extLst>
                <a:ext uri="{63B3BB69-23CF-44E3-9099-C40C66FF867C}">
                  <a14:compatExt spid="_x0000_s4752"/>
                </a:ext>
                <a:ext uri="{FF2B5EF4-FFF2-40B4-BE49-F238E27FC236}">
                  <a16:creationId xmlns:a16="http://schemas.microsoft.com/office/drawing/2014/main" id="{2BC5BA73-86DE-0147-819A-E127E11876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14</xdr:row>
          <xdr:rowOff>63500</xdr:rowOff>
        </xdr:from>
        <xdr:to>
          <xdr:col>7</xdr:col>
          <xdr:colOff>279400</xdr:colOff>
          <xdr:row>14</xdr:row>
          <xdr:rowOff>241300</xdr:rowOff>
        </xdr:to>
        <xdr:sp macro="" textlink="">
          <xdr:nvSpPr>
            <xdr:cNvPr id="4753" name="Check Box 657" hidden="1">
              <a:extLst>
                <a:ext uri="{63B3BB69-23CF-44E3-9099-C40C66FF867C}">
                  <a14:compatExt spid="_x0000_s4753"/>
                </a:ext>
                <a:ext uri="{FF2B5EF4-FFF2-40B4-BE49-F238E27FC236}">
                  <a16:creationId xmlns:a16="http://schemas.microsoft.com/office/drawing/2014/main" id="{2F3198FF-4778-C94D-BD8B-31A6546299D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14</xdr:row>
          <xdr:rowOff>50800</xdr:rowOff>
        </xdr:from>
        <xdr:to>
          <xdr:col>8</xdr:col>
          <xdr:colOff>279400</xdr:colOff>
          <xdr:row>14</xdr:row>
          <xdr:rowOff>254000</xdr:rowOff>
        </xdr:to>
        <xdr:sp macro="" textlink="">
          <xdr:nvSpPr>
            <xdr:cNvPr id="4754" name="Check Box 658" hidden="1">
              <a:extLst>
                <a:ext uri="{63B3BB69-23CF-44E3-9099-C40C66FF867C}">
                  <a14:compatExt spid="_x0000_s4754"/>
                </a:ext>
                <a:ext uri="{FF2B5EF4-FFF2-40B4-BE49-F238E27FC236}">
                  <a16:creationId xmlns:a16="http://schemas.microsoft.com/office/drawing/2014/main" id="{60EF9A38-2401-0B44-A3AA-E59EACC90A9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14</xdr:row>
          <xdr:rowOff>63500</xdr:rowOff>
        </xdr:from>
        <xdr:to>
          <xdr:col>9</xdr:col>
          <xdr:colOff>304800</xdr:colOff>
          <xdr:row>14</xdr:row>
          <xdr:rowOff>254000</xdr:rowOff>
        </xdr:to>
        <xdr:sp macro="" textlink="">
          <xdr:nvSpPr>
            <xdr:cNvPr id="4755" name="Check Box 659" hidden="1">
              <a:extLst>
                <a:ext uri="{63B3BB69-23CF-44E3-9099-C40C66FF867C}">
                  <a14:compatExt spid="_x0000_s4755"/>
                </a:ext>
                <a:ext uri="{FF2B5EF4-FFF2-40B4-BE49-F238E27FC236}">
                  <a16:creationId xmlns:a16="http://schemas.microsoft.com/office/drawing/2014/main" id="{8EEB30CC-D7B1-F945-BC43-2CEC8AF7FE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14</xdr:row>
          <xdr:rowOff>63500</xdr:rowOff>
        </xdr:from>
        <xdr:to>
          <xdr:col>10</xdr:col>
          <xdr:colOff>279400</xdr:colOff>
          <xdr:row>14</xdr:row>
          <xdr:rowOff>254000</xdr:rowOff>
        </xdr:to>
        <xdr:sp macro="" textlink="">
          <xdr:nvSpPr>
            <xdr:cNvPr id="4756" name="Check Box 660" hidden="1">
              <a:extLst>
                <a:ext uri="{63B3BB69-23CF-44E3-9099-C40C66FF867C}">
                  <a14:compatExt spid="_x0000_s4756"/>
                </a:ext>
                <a:ext uri="{FF2B5EF4-FFF2-40B4-BE49-F238E27FC236}">
                  <a16:creationId xmlns:a16="http://schemas.microsoft.com/office/drawing/2014/main" id="{9EBBEF77-9104-1D4A-9D61-C4325C62074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3</xdr:row>
          <xdr:rowOff>228600</xdr:rowOff>
        </xdr:from>
        <xdr:to>
          <xdr:col>18</xdr:col>
          <xdr:colOff>139700</xdr:colOff>
          <xdr:row>5</xdr:row>
          <xdr:rowOff>50800</xdr:rowOff>
        </xdr:to>
        <xdr:sp macro="" textlink="">
          <xdr:nvSpPr>
            <xdr:cNvPr id="4757" name="Check Box 661" hidden="1">
              <a:extLst>
                <a:ext uri="{63B3BB69-23CF-44E3-9099-C40C66FF867C}">
                  <a14:compatExt spid="_x0000_s4757"/>
                </a:ext>
                <a:ext uri="{FF2B5EF4-FFF2-40B4-BE49-F238E27FC236}">
                  <a16:creationId xmlns:a16="http://schemas.microsoft.com/office/drawing/2014/main" id="{C50D7537-69D1-854F-9645-95E015E511D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US" sz="800" b="0" i="0" u="none" strike="noStrike" baseline="0">
                  <a:solidFill>
                    <a:srgbClr val="000000"/>
                  </a:solidFill>
                  <a:latin typeface="Segoe UI" charset="0"/>
                </a:rPr>
                <a:t>Twin Engine Propulsion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38</xdr:row>
          <xdr:rowOff>50800</xdr:rowOff>
        </xdr:from>
        <xdr:to>
          <xdr:col>9</xdr:col>
          <xdr:colOff>304800</xdr:colOff>
          <xdr:row>38</xdr:row>
          <xdr:rowOff>241300</xdr:rowOff>
        </xdr:to>
        <xdr:sp macro="" textlink="">
          <xdr:nvSpPr>
            <xdr:cNvPr id="4758" name="Check Box 662" hidden="1">
              <a:extLst>
                <a:ext uri="{63B3BB69-23CF-44E3-9099-C40C66FF867C}">
                  <a14:compatExt spid="_x0000_s4758"/>
                </a:ext>
                <a:ext uri="{FF2B5EF4-FFF2-40B4-BE49-F238E27FC236}">
                  <a16:creationId xmlns:a16="http://schemas.microsoft.com/office/drawing/2014/main" id="{E0824AE4-7B27-334A-9BE2-0A42062D9D8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38</xdr:row>
          <xdr:rowOff>50800</xdr:rowOff>
        </xdr:from>
        <xdr:to>
          <xdr:col>10</xdr:col>
          <xdr:colOff>266700</xdr:colOff>
          <xdr:row>38</xdr:row>
          <xdr:rowOff>241300</xdr:rowOff>
        </xdr:to>
        <xdr:sp macro="" textlink="">
          <xdr:nvSpPr>
            <xdr:cNvPr id="4759" name="Check Box 663" hidden="1">
              <a:extLst>
                <a:ext uri="{63B3BB69-23CF-44E3-9099-C40C66FF867C}">
                  <a14:compatExt spid="_x0000_s4759"/>
                </a:ext>
                <a:ext uri="{FF2B5EF4-FFF2-40B4-BE49-F238E27FC236}">
                  <a16:creationId xmlns:a16="http://schemas.microsoft.com/office/drawing/2014/main" id="{CFCABAE6-30AB-D044-A4B2-24F1849A75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38</xdr:row>
          <xdr:rowOff>50800</xdr:rowOff>
        </xdr:from>
        <xdr:to>
          <xdr:col>7</xdr:col>
          <xdr:colOff>304800</xdr:colOff>
          <xdr:row>38</xdr:row>
          <xdr:rowOff>241300</xdr:rowOff>
        </xdr:to>
        <xdr:sp macro="" textlink="">
          <xdr:nvSpPr>
            <xdr:cNvPr id="4760" name="Check Box 664" hidden="1">
              <a:extLst>
                <a:ext uri="{63B3BB69-23CF-44E3-9099-C40C66FF867C}">
                  <a14:compatExt spid="_x0000_s4760"/>
                </a:ext>
                <a:ext uri="{FF2B5EF4-FFF2-40B4-BE49-F238E27FC236}">
                  <a16:creationId xmlns:a16="http://schemas.microsoft.com/office/drawing/2014/main" id="{46D5BF02-52D8-DE43-B900-3BE86EFA62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38</xdr:row>
          <xdr:rowOff>50800</xdr:rowOff>
        </xdr:from>
        <xdr:to>
          <xdr:col>8</xdr:col>
          <xdr:colOff>304800</xdr:colOff>
          <xdr:row>38</xdr:row>
          <xdr:rowOff>241300</xdr:rowOff>
        </xdr:to>
        <xdr:sp macro="" textlink="">
          <xdr:nvSpPr>
            <xdr:cNvPr id="4761" name="Check Box 665" hidden="1">
              <a:extLst>
                <a:ext uri="{63B3BB69-23CF-44E3-9099-C40C66FF867C}">
                  <a14:compatExt spid="_x0000_s4761"/>
                </a:ext>
                <a:ext uri="{FF2B5EF4-FFF2-40B4-BE49-F238E27FC236}">
                  <a16:creationId xmlns:a16="http://schemas.microsoft.com/office/drawing/2014/main" id="{482AC514-C4A9-D245-8B4C-E9A02E7C0D4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11</xdr:col>
      <xdr:colOff>200025</xdr:colOff>
      <xdr:row>25</xdr:row>
      <xdr:rowOff>190501</xdr:rowOff>
    </xdr:from>
    <xdr:to>
      <xdr:col>15</xdr:col>
      <xdr:colOff>438150</xdr:colOff>
      <xdr:row>33</xdr:row>
      <xdr:rowOff>19051</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6153150" y="5019676"/>
          <a:ext cx="2676525" cy="139065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Important Note:</a:t>
          </a:r>
        </a:p>
        <a:p>
          <a:endParaRPr lang="en-US" sz="1100"/>
        </a:p>
        <a:p>
          <a:r>
            <a:rPr lang="en-US" sz="1100"/>
            <a:t>Make</a:t>
          </a:r>
          <a:r>
            <a:rPr lang="en-US" sz="1100" baseline="0"/>
            <a:t> sure to assign loads to the appropriate engine. For example, if your refrigeration unit runs off of your auxiliary engine, make sure to input the numbers in the correct cell.</a:t>
          </a:r>
        </a:p>
      </xdr:txBody>
    </xdr:sp>
    <xdr:clientData/>
  </xdr:twoCellAnchor>
  <xdr:twoCellAnchor>
    <xdr:from>
      <xdr:col>0</xdr:col>
      <xdr:colOff>200025</xdr:colOff>
      <xdr:row>1</xdr:row>
      <xdr:rowOff>0</xdr:rowOff>
    </xdr:from>
    <xdr:to>
      <xdr:col>13</xdr:col>
      <xdr:colOff>180975</xdr:colOff>
      <xdr:row>11</xdr:row>
      <xdr:rowOff>98423</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200025" y="190500"/>
          <a:ext cx="7629525" cy="2003423"/>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Instructions </a:t>
          </a:r>
          <a:r>
            <a:rPr lang="en-US" sz="1100"/>
            <a:t> </a:t>
          </a:r>
        </a:p>
        <a:p>
          <a:r>
            <a:rPr lang="en-US" sz="1100"/>
            <a:t>The header bar below has the name</a:t>
          </a:r>
          <a:r>
            <a:rPr lang="en-US" sz="1100" baseline="0"/>
            <a:t> for this operational mode you entered on the vessel profile page.</a:t>
          </a:r>
        </a:p>
        <a:p>
          <a:endParaRPr lang="en-US" sz="1100" baseline="0"/>
        </a:p>
        <a:p>
          <a:r>
            <a:rPr lang="en-US" sz="1100" baseline="0"/>
            <a:t>Choose whether to use data that you entered for specfic loads on the previous tab or to enter total values manually here by selecting one of the push buttons.</a:t>
          </a:r>
        </a:p>
        <a:p>
          <a:endParaRPr lang="en-US" sz="1100" baseline="0"/>
        </a:p>
        <a:p>
          <a:r>
            <a:rPr lang="en-US" sz="1100" baseline="0"/>
            <a:t>Enter your speeds into the green boxes in the propulsion sections. For transit speed, estimate a speed while using your stabilizers. For fishing speed, use the fishing speed calculator on the right if you go at different speeds during different parts of a fishing trip.</a:t>
          </a:r>
        </a:p>
        <a:p>
          <a:endParaRPr lang="en-US" sz="1100" baseline="0"/>
        </a:p>
        <a:p>
          <a:r>
            <a:rPr lang="en-US" sz="1100" baseline="0"/>
            <a:t>If you selected "Autofill with data from worksheet," continue to the next tab. If you selected "Enter data manually," enter the total AC, DC, hydraulic and refrigeration loads for each engine in the corresponding green cells.</a:t>
          </a:r>
        </a:p>
      </xdr:txBody>
    </xdr:sp>
    <xdr:clientData/>
  </xdr:twoCellAnchor>
  <xdr:twoCellAnchor editAs="oneCell">
    <xdr:from>
      <xdr:col>1</xdr:col>
      <xdr:colOff>635000</xdr:colOff>
      <xdr:row>14</xdr:row>
      <xdr:rowOff>228600</xdr:rowOff>
    </xdr:from>
    <xdr:to>
      <xdr:col>6</xdr:col>
      <xdr:colOff>635000</xdr:colOff>
      <xdr:row>16</xdr:row>
      <xdr:rowOff>12700</xdr:rowOff>
    </xdr:to>
    <xdr:pic>
      <xdr:nvPicPr>
        <xdr:cNvPr id="58373" name="AutoOption1">
          <a:extLst>
            <a:ext uri="{FF2B5EF4-FFF2-40B4-BE49-F238E27FC236}">
              <a16:creationId xmlns:a16="http://schemas.microsoft.com/office/drawing/2014/main" id="{3766F07C-B21C-1D4B-BFE9-1B05A5C06DA2}"/>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8100" y="2882900"/>
          <a:ext cx="26289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editAs="oneCell">
    <xdr:from>
      <xdr:col>7</xdr:col>
      <xdr:colOff>279400</xdr:colOff>
      <xdr:row>15</xdr:row>
      <xdr:rowOff>0</xdr:rowOff>
    </xdr:from>
    <xdr:to>
      <xdr:col>9</xdr:col>
      <xdr:colOff>927100</xdr:colOff>
      <xdr:row>16</xdr:row>
      <xdr:rowOff>50800</xdr:rowOff>
    </xdr:to>
    <xdr:pic>
      <xdr:nvPicPr>
        <xdr:cNvPr id="58374" name="ManualOption1">
          <a:extLst>
            <a:ext uri="{FF2B5EF4-FFF2-40B4-BE49-F238E27FC236}">
              <a16:creationId xmlns:a16="http://schemas.microsoft.com/office/drawing/2014/main" id="{6CC2F37B-835D-BB4E-A360-437672955E7E}"/>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54500" y="2882900"/>
          <a:ext cx="17399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mc:AlternateContent xmlns:mc="http://schemas.openxmlformats.org/markup-compatibility/2006">
    <mc:Choice xmlns:a14="http://schemas.microsoft.com/office/drawing/2010/main" Requires="a14">
      <xdr:twoCellAnchor editAs="oneCell">
        <xdr:from>
          <xdr:col>1</xdr:col>
          <xdr:colOff>1384300</xdr:colOff>
          <xdr:row>18</xdr:row>
          <xdr:rowOff>228600</xdr:rowOff>
        </xdr:from>
        <xdr:to>
          <xdr:col>6</xdr:col>
          <xdr:colOff>215900</xdr:colOff>
          <xdr:row>20</xdr:row>
          <xdr:rowOff>0</xdr:rowOff>
        </xdr:to>
        <xdr:sp macro="" textlink="">
          <xdr:nvSpPr>
            <xdr:cNvPr id="58375" name="Check Box 7" hidden="1">
              <a:extLst>
                <a:ext uri="{63B3BB69-23CF-44E3-9099-C40C66FF867C}">
                  <a14:compatExt spid="_x0000_s58375"/>
                </a:ext>
                <a:ext uri="{FF2B5EF4-FFF2-40B4-BE49-F238E27FC236}">
                  <a16:creationId xmlns:a16="http://schemas.microsoft.com/office/drawing/2014/main" id="{0F8118E8-2407-9D47-A9A2-515D4012C82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US" sz="800" b="0" i="0" u="none" strike="noStrike" baseline="0">
                  <a:solidFill>
                    <a:srgbClr val="000000"/>
                  </a:solidFill>
                  <a:latin typeface="Segoe UI" charset="0"/>
                </a:rPr>
                <a:t>Twin Engine Propulsion</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1811111</xdr:colOff>
      <xdr:row>0</xdr:row>
      <xdr:rowOff>70757</xdr:rowOff>
    </xdr:from>
    <xdr:to>
      <xdr:col>2</xdr:col>
      <xdr:colOff>0</xdr:colOff>
      <xdr:row>2</xdr:row>
      <xdr:rowOff>80282</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1153886" y="3690257"/>
          <a:ext cx="1650546" cy="390525"/>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a:t>Operating</a:t>
          </a:r>
          <a:r>
            <a:rPr lang="en-US" sz="1400" b="1" u="sng" baseline="0"/>
            <a:t> Mode 1</a:t>
          </a:r>
          <a:endParaRPr lang="en-US" sz="1400" b="1" u="sng"/>
        </a:p>
      </xdr:txBody>
    </xdr:sp>
    <xdr:clientData/>
  </xdr:twoCellAnchor>
  <xdr:twoCellAnchor>
    <xdr:from>
      <xdr:col>2</xdr:col>
      <xdr:colOff>89646</xdr:colOff>
      <xdr:row>0</xdr:row>
      <xdr:rowOff>64674</xdr:rowOff>
    </xdr:from>
    <xdr:to>
      <xdr:col>4</xdr:col>
      <xdr:colOff>112059</xdr:colOff>
      <xdr:row>2</xdr:row>
      <xdr:rowOff>74199</xdr:rowOff>
    </xdr:to>
    <xdr:sp macro="" textlink="">
      <xdr:nvSpPr>
        <xdr:cNvPr id="319" name="Rounded Rectangle 318">
          <a:hlinkClick xmlns:r="http://schemas.openxmlformats.org/officeDocument/2006/relationships" r:id="rId2"/>
          <a:extLst>
            <a:ext uri="{FF2B5EF4-FFF2-40B4-BE49-F238E27FC236}">
              <a16:creationId xmlns:a16="http://schemas.microsoft.com/office/drawing/2014/main" id="{00000000-0008-0000-0500-00003F010000}"/>
            </a:ext>
          </a:extLst>
        </xdr:cNvPr>
        <xdr:cNvSpPr/>
      </xdr:nvSpPr>
      <xdr:spPr>
        <a:xfrm>
          <a:off x="2846293" y="3684174"/>
          <a:ext cx="1669678" cy="390525"/>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a:t>Operating</a:t>
          </a:r>
          <a:r>
            <a:rPr lang="en-US" sz="1400" b="1" u="sng" baseline="0"/>
            <a:t> Mode 3</a:t>
          </a:r>
          <a:endParaRPr lang="en-US" sz="1400" b="1" u="sng"/>
        </a:p>
      </xdr:txBody>
    </xdr:sp>
    <xdr:clientData/>
  </xdr:twoCellAnchor>
  <xdr:twoCellAnchor>
    <xdr:from>
      <xdr:col>4</xdr:col>
      <xdr:colOff>195303</xdr:colOff>
      <xdr:row>0</xdr:row>
      <xdr:rowOff>59231</xdr:rowOff>
    </xdr:from>
    <xdr:to>
      <xdr:col>12</xdr:col>
      <xdr:colOff>257735</xdr:colOff>
      <xdr:row>2</xdr:row>
      <xdr:rowOff>68756</xdr:rowOff>
    </xdr:to>
    <xdr:sp macro="" textlink="">
      <xdr:nvSpPr>
        <xdr:cNvPr id="320" name="Rounded Rectangle 319">
          <a:hlinkClick xmlns:r="http://schemas.openxmlformats.org/officeDocument/2006/relationships" r:id="rId3"/>
          <a:extLst>
            <a:ext uri="{FF2B5EF4-FFF2-40B4-BE49-F238E27FC236}">
              <a16:creationId xmlns:a16="http://schemas.microsoft.com/office/drawing/2014/main" id="{00000000-0008-0000-0500-000040010000}"/>
            </a:ext>
          </a:extLst>
        </xdr:cNvPr>
        <xdr:cNvSpPr/>
      </xdr:nvSpPr>
      <xdr:spPr>
        <a:xfrm>
          <a:off x="4599215" y="3678731"/>
          <a:ext cx="1877785" cy="390525"/>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a:t>Operating</a:t>
          </a:r>
          <a:r>
            <a:rPr lang="en-US" sz="1400" b="1" u="sng" baseline="0"/>
            <a:t> Mode 4</a:t>
          </a:r>
          <a:endParaRPr lang="en-US" sz="1400" b="1" u="sng"/>
        </a:p>
      </xdr:txBody>
    </xdr:sp>
    <xdr:clientData/>
  </xdr:twoCellAnchor>
  <xdr:twoCellAnchor>
    <xdr:from>
      <xdr:col>13</xdr:col>
      <xdr:colOff>89648</xdr:colOff>
      <xdr:row>0</xdr:row>
      <xdr:rowOff>56029</xdr:rowOff>
    </xdr:from>
    <xdr:to>
      <xdr:col>14</xdr:col>
      <xdr:colOff>1012532</xdr:colOff>
      <xdr:row>2</xdr:row>
      <xdr:rowOff>68996</xdr:rowOff>
    </xdr:to>
    <xdr:sp macro="" textlink="">
      <xdr:nvSpPr>
        <xdr:cNvPr id="401" name="Rounded Rectangle 400">
          <a:hlinkClick xmlns:r="http://schemas.openxmlformats.org/officeDocument/2006/relationships" r:id="rId4"/>
          <a:extLst>
            <a:ext uri="{FF2B5EF4-FFF2-40B4-BE49-F238E27FC236}">
              <a16:creationId xmlns:a16="http://schemas.microsoft.com/office/drawing/2014/main" id="{00000000-0008-0000-0500-000091010000}"/>
            </a:ext>
          </a:extLst>
        </xdr:cNvPr>
        <xdr:cNvSpPr/>
      </xdr:nvSpPr>
      <xdr:spPr>
        <a:xfrm>
          <a:off x="6835589" y="56029"/>
          <a:ext cx="1516796" cy="416379"/>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a:t>Vessel Summary</a:t>
          </a:r>
        </a:p>
      </xdr:txBody>
    </xdr:sp>
    <xdr:clientData/>
  </xdr:twoCellAnchor>
  <xdr:twoCellAnchor>
    <xdr:from>
      <xdr:col>0</xdr:col>
      <xdr:colOff>67236</xdr:colOff>
      <xdr:row>2</xdr:row>
      <xdr:rowOff>100853</xdr:rowOff>
    </xdr:from>
    <xdr:to>
      <xdr:col>10</xdr:col>
      <xdr:colOff>224118</xdr:colOff>
      <xdr:row>5</xdr:row>
      <xdr:rowOff>168088</xdr:rowOff>
    </xdr:to>
    <xdr:sp macro="" textlink="">
      <xdr:nvSpPr>
        <xdr:cNvPr id="606" name="TextBox 605">
          <a:extLst>
            <a:ext uri="{FF2B5EF4-FFF2-40B4-BE49-F238E27FC236}">
              <a16:creationId xmlns:a16="http://schemas.microsoft.com/office/drawing/2014/main" id="{00000000-0008-0000-0500-00005E020000}"/>
            </a:ext>
          </a:extLst>
        </xdr:cNvPr>
        <xdr:cNvSpPr txBox="1"/>
      </xdr:nvSpPr>
      <xdr:spPr>
        <a:xfrm>
          <a:off x="67236" y="504265"/>
          <a:ext cx="6656294" cy="649941"/>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 Fill out green boxes with data specific to your boat. Change the assumed power demands if you know</a:t>
          </a:r>
          <a:r>
            <a:rPr lang="en-US" sz="1100" baseline="0"/>
            <a:t> more accurate information for your specific boat. Check the box to indicate which engine carries each load. The check box at the top of each column checks all boxes below it. Loads may be divided between engines.</a:t>
          </a:r>
          <a:endParaRPr 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25400</xdr:colOff>
          <xdr:row>7</xdr:row>
          <xdr:rowOff>0</xdr:rowOff>
        </xdr:from>
        <xdr:to>
          <xdr:col>13</xdr:col>
          <xdr:colOff>304800</xdr:colOff>
          <xdr:row>8</xdr:row>
          <xdr:rowOff>50800</xdr:rowOff>
        </xdr:to>
        <xdr:sp macro="" textlink="">
          <xdr:nvSpPr>
            <xdr:cNvPr id="45065" name="Group Box 9" hidden="1">
              <a:extLst>
                <a:ext uri="{63B3BB69-23CF-44E3-9099-C40C66FF867C}">
                  <a14:compatExt spid="_x0000_s45065"/>
                </a:ext>
                <a:ext uri="{FF2B5EF4-FFF2-40B4-BE49-F238E27FC236}">
                  <a16:creationId xmlns:a16="http://schemas.microsoft.com/office/drawing/2014/main" id="{5CC5ED12-A962-AF47-8BAF-AC37E92D2E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7</xdr:row>
          <xdr:rowOff>0</xdr:rowOff>
        </xdr:from>
        <xdr:to>
          <xdr:col>13</xdr:col>
          <xdr:colOff>114300</xdr:colOff>
          <xdr:row>8</xdr:row>
          <xdr:rowOff>63500</xdr:rowOff>
        </xdr:to>
        <xdr:sp macro="" textlink="">
          <xdr:nvSpPr>
            <xdr:cNvPr id="45066" name="Group Box 10" hidden="1">
              <a:extLst>
                <a:ext uri="{63B3BB69-23CF-44E3-9099-C40C66FF867C}">
                  <a14:compatExt spid="_x0000_s45066"/>
                </a:ext>
                <a:ext uri="{FF2B5EF4-FFF2-40B4-BE49-F238E27FC236}">
                  <a16:creationId xmlns:a16="http://schemas.microsoft.com/office/drawing/2014/main" id="{55124640-CD6A-A04F-86BB-A68C48E479F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13</xdr:col>
          <xdr:colOff>330200</xdr:colOff>
          <xdr:row>8</xdr:row>
          <xdr:rowOff>88900</xdr:rowOff>
        </xdr:to>
        <xdr:sp macro="" textlink="">
          <xdr:nvSpPr>
            <xdr:cNvPr id="45068" name="Group Box 12" hidden="1">
              <a:extLst>
                <a:ext uri="{63B3BB69-23CF-44E3-9099-C40C66FF867C}">
                  <a14:compatExt spid="_x0000_s45068"/>
                </a:ext>
                <a:ext uri="{FF2B5EF4-FFF2-40B4-BE49-F238E27FC236}">
                  <a16:creationId xmlns:a16="http://schemas.microsoft.com/office/drawing/2014/main" id="{181D0531-44F9-3D4D-BCDA-D25D7B81C0F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0</xdr:rowOff>
        </xdr:from>
        <xdr:to>
          <xdr:col>13</xdr:col>
          <xdr:colOff>368300</xdr:colOff>
          <xdr:row>8</xdr:row>
          <xdr:rowOff>50800</xdr:rowOff>
        </xdr:to>
        <xdr:sp macro="" textlink="">
          <xdr:nvSpPr>
            <xdr:cNvPr id="45069" name="Group Box 13" hidden="1">
              <a:extLst>
                <a:ext uri="{63B3BB69-23CF-44E3-9099-C40C66FF867C}">
                  <a14:compatExt spid="_x0000_s45069"/>
                </a:ext>
                <a:ext uri="{FF2B5EF4-FFF2-40B4-BE49-F238E27FC236}">
                  <a16:creationId xmlns:a16="http://schemas.microsoft.com/office/drawing/2014/main" id="{FCE7E008-FE54-FA4A-B490-BD5CC7313C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8</xdr:row>
          <xdr:rowOff>0</xdr:rowOff>
        </xdr:from>
        <xdr:to>
          <xdr:col>13</xdr:col>
          <xdr:colOff>304800</xdr:colOff>
          <xdr:row>9</xdr:row>
          <xdr:rowOff>50800</xdr:rowOff>
        </xdr:to>
        <xdr:sp macro="" textlink="">
          <xdr:nvSpPr>
            <xdr:cNvPr id="45070" name="Group Box 14" hidden="1">
              <a:extLst>
                <a:ext uri="{63B3BB69-23CF-44E3-9099-C40C66FF867C}">
                  <a14:compatExt spid="_x0000_s45070"/>
                </a:ext>
                <a:ext uri="{FF2B5EF4-FFF2-40B4-BE49-F238E27FC236}">
                  <a16:creationId xmlns:a16="http://schemas.microsoft.com/office/drawing/2014/main" id="{589028FF-25C2-9A40-A860-02BB127057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8</xdr:row>
          <xdr:rowOff>0</xdr:rowOff>
        </xdr:from>
        <xdr:to>
          <xdr:col>13</xdr:col>
          <xdr:colOff>114300</xdr:colOff>
          <xdr:row>9</xdr:row>
          <xdr:rowOff>88900</xdr:rowOff>
        </xdr:to>
        <xdr:sp macro="" textlink="">
          <xdr:nvSpPr>
            <xdr:cNvPr id="45071" name="Group Box 15" hidden="1">
              <a:extLst>
                <a:ext uri="{63B3BB69-23CF-44E3-9099-C40C66FF867C}">
                  <a14:compatExt spid="_x0000_s45071"/>
                </a:ext>
                <a:ext uri="{FF2B5EF4-FFF2-40B4-BE49-F238E27FC236}">
                  <a16:creationId xmlns:a16="http://schemas.microsoft.com/office/drawing/2014/main" id="{02FF3F6E-9F01-3041-BE25-C55EA6D6B93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241300</xdr:rowOff>
        </xdr:from>
        <xdr:to>
          <xdr:col>13</xdr:col>
          <xdr:colOff>330200</xdr:colOff>
          <xdr:row>10</xdr:row>
          <xdr:rowOff>50800</xdr:rowOff>
        </xdr:to>
        <xdr:sp macro="" textlink="">
          <xdr:nvSpPr>
            <xdr:cNvPr id="45072" name="Group Box 16" hidden="1">
              <a:extLst>
                <a:ext uri="{63B3BB69-23CF-44E3-9099-C40C66FF867C}">
                  <a14:compatExt spid="_x0000_s45072"/>
                </a:ext>
                <a:ext uri="{FF2B5EF4-FFF2-40B4-BE49-F238E27FC236}">
                  <a16:creationId xmlns:a16="http://schemas.microsoft.com/office/drawing/2014/main" id="{9C6F2EB4-0F56-484C-8CAF-76EC0B709AD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10</xdr:row>
          <xdr:rowOff>0</xdr:rowOff>
        </xdr:from>
        <xdr:to>
          <xdr:col>13</xdr:col>
          <xdr:colOff>368300</xdr:colOff>
          <xdr:row>11</xdr:row>
          <xdr:rowOff>76200</xdr:rowOff>
        </xdr:to>
        <xdr:sp macro="" textlink="">
          <xdr:nvSpPr>
            <xdr:cNvPr id="45073" name="Group Box 17" hidden="1">
              <a:extLst>
                <a:ext uri="{63B3BB69-23CF-44E3-9099-C40C66FF867C}">
                  <a14:compatExt spid="_x0000_s45073"/>
                </a:ext>
                <a:ext uri="{FF2B5EF4-FFF2-40B4-BE49-F238E27FC236}">
                  <a16:creationId xmlns:a16="http://schemas.microsoft.com/office/drawing/2014/main" id="{8C910D70-0D96-2E41-AAB1-E0836E3AFCA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8</xdr:row>
          <xdr:rowOff>254000</xdr:rowOff>
        </xdr:from>
        <xdr:to>
          <xdr:col>13</xdr:col>
          <xdr:colOff>304800</xdr:colOff>
          <xdr:row>10</xdr:row>
          <xdr:rowOff>50800</xdr:rowOff>
        </xdr:to>
        <xdr:sp macro="" textlink="">
          <xdr:nvSpPr>
            <xdr:cNvPr id="45074" name="Group Box 18" hidden="1">
              <a:extLst>
                <a:ext uri="{63B3BB69-23CF-44E3-9099-C40C66FF867C}">
                  <a14:compatExt spid="_x0000_s45074"/>
                </a:ext>
                <a:ext uri="{FF2B5EF4-FFF2-40B4-BE49-F238E27FC236}">
                  <a16:creationId xmlns:a16="http://schemas.microsoft.com/office/drawing/2014/main" id="{888ECBEF-D439-8146-8F8F-4EAB178314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9</xdr:row>
          <xdr:rowOff>266700</xdr:rowOff>
        </xdr:from>
        <xdr:to>
          <xdr:col>13</xdr:col>
          <xdr:colOff>114300</xdr:colOff>
          <xdr:row>11</xdr:row>
          <xdr:rowOff>50800</xdr:rowOff>
        </xdr:to>
        <xdr:sp macro="" textlink="">
          <xdr:nvSpPr>
            <xdr:cNvPr id="45075" name="Group Box 19" hidden="1">
              <a:extLst>
                <a:ext uri="{63B3BB69-23CF-44E3-9099-C40C66FF867C}">
                  <a14:compatExt spid="_x0000_s45075"/>
                </a:ext>
                <a:ext uri="{FF2B5EF4-FFF2-40B4-BE49-F238E27FC236}">
                  <a16:creationId xmlns:a16="http://schemas.microsoft.com/office/drawing/2014/main" id="{49D1D286-66A4-954A-9EFC-2F9905CAEF7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241300</xdr:rowOff>
        </xdr:from>
        <xdr:to>
          <xdr:col>13</xdr:col>
          <xdr:colOff>330200</xdr:colOff>
          <xdr:row>12</xdr:row>
          <xdr:rowOff>50800</xdr:rowOff>
        </xdr:to>
        <xdr:sp macro="" textlink="">
          <xdr:nvSpPr>
            <xdr:cNvPr id="45076" name="Group Box 20" hidden="1">
              <a:extLst>
                <a:ext uri="{63B3BB69-23CF-44E3-9099-C40C66FF867C}">
                  <a14:compatExt spid="_x0000_s45076"/>
                </a:ext>
                <a:ext uri="{FF2B5EF4-FFF2-40B4-BE49-F238E27FC236}">
                  <a16:creationId xmlns:a16="http://schemas.microsoft.com/office/drawing/2014/main" id="{053206EB-39D0-4A46-B752-81382A5942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8</xdr:row>
          <xdr:rowOff>50800</xdr:rowOff>
        </xdr:from>
        <xdr:to>
          <xdr:col>7</xdr:col>
          <xdr:colOff>279400</xdr:colOff>
          <xdr:row>8</xdr:row>
          <xdr:rowOff>241300</xdr:rowOff>
        </xdr:to>
        <xdr:sp macro="" textlink="">
          <xdr:nvSpPr>
            <xdr:cNvPr id="45077" name="Check Box 21" hidden="1">
              <a:extLst>
                <a:ext uri="{63B3BB69-23CF-44E3-9099-C40C66FF867C}">
                  <a14:compatExt spid="_x0000_s45077"/>
                </a:ext>
                <a:ext uri="{FF2B5EF4-FFF2-40B4-BE49-F238E27FC236}">
                  <a16:creationId xmlns:a16="http://schemas.microsoft.com/office/drawing/2014/main" id="{8D79BA58-E25C-AB49-960A-FA8F302BC5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xdr:row>
          <xdr:rowOff>50800</xdr:rowOff>
        </xdr:from>
        <xdr:to>
          <xdr:col>8</xdr:col>
          <xdr:colOff>304800</xdr:colOff>
          <xdr:row>8</xdr:row>
          <xdr:rowOff>241300</xdr:rowOff>
        </xdr:to>
        <xdr:sp macro="" textlink="">
          <xdr:nvSpPr>
            <xdr:cNvPr id="45078" name="Check Box 22" hidden="1">
              <a:extLst>
                <a:ext uri="{63B3BB69-23CF-44E3-9099-C40C66FF867C}">
                  <a14:compatExt spid="_x0000_s45078"/>
                </a:ext>
                <a:ext uri="{FF2B5EF4-FFF2-40B4-BE49-F238E27FC236}">
                  <a16:creationId xmlns:a16="http://schemas.microsoft.com/office/drawing/2014/main" id="{35CAE8DC-9345-3D45-943A-A07A7D55359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8</xdr:row>
          <xdr:rowOff>50800</xdr:rowOff>
        </xdr:from>
        <xdr:to>
          <xdr:col>9</xdr:col>
          <xdr:colOff>279400</xdr:colOff>
          <xdr:row>8</xdr:row>
          <xdr:rowOff>241300</xdr:rowOff>
        </xdr:to>
        <xdr:sp macro="" textlink="">
          <xdr:nvSpPr>
            <xdr:cNvPr id="45079" name="Check Box 23" hidden="1">
              <a:extLst>
                <a:ext uri="{63B3BB69-23CF-44E3-9099-C40C66FF867C}">
                  <a14:compatExt spid="_x0000_s45079"/>
                </a:ext>
                <a:ext uri="{FF2B5EF4-FFF2-40B4-BE49-F238E27FC236}">
                  <a16:creationId xmlns:a16="http://schemas.microsoft.com/office/drawing/2014/main" id="{DE971C1E-6137-BD46-8D98-4DA2CC7ECB4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xdr:row>
          <xdr:rowOff>38100</xdr:rowOff>
        </xdr:from>
        <xdr:to>
          <xdr:col>10</xdr:col>
          <xdr:colOff>304800</xdr:colOff>
          <xdr:row>8</xdr:row>
          <xdr:rowOff>241300</xdr:rowOff>
        </xdr:to>
        <xdr:sp macro="" textlink="">
          <xdr:nvSpPr>
            <xdr:cNvPr id="45080" name="Check Box 24" hidden="1">
              <a:extLst>
                <a:ext uri="{63B3BB69-23CF-44E3-9099-C40C66FF867C}">
                  <a14:compatExt spid="_x0000_s45080"/>
                </a:ext>
                <a:ext uri="{FF2B5EF4-FFF2-40B4-BE49-F238E27FC236}">
                  <a16:creationId xmlns:a16="http://schemas.microsoft.com/office/drawing/2014/main" id="{B35DD78C-3F00-8D4F-A99A-25E202B90DD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8</xdr:row>
          <xdr:rowOff>50800</xdr:rowOff>
        </xdr:from>
        <xdr:to>
          <xdr:col>9</xdr:col>
          <xdr:colOff>279400</xdr:colOff>
          <xdr:row>8</xdr:row>
          <xdr:rowOff>241300</xdr:rowOff>
        </xdr:to>
        <xdr:sp macro="" textlink="">
          <xdr:nvSpPr>
            <xdr:cNvPr id="45081" name="Check Box 25" hidden="1">
              <a:extLst>
                <a:ext uri="{63B3BB69-23CF-44E3-9099-C40C66FF867C}">
                  <a14:compatExt spid="_x0000_s45081"/>
                </a:ext>
                <a:ext uri="{FF2B5EF4-FFF2-40B4-BE49-F238E27FC236}">
                  <a16:creationId xmlns:a16="http://schemas.microsoft.com/office/drawing/2014/main" id="{6197558B-B276-9145-B656-288B51BE17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38100</xdr:rowOff>
        </xdr:from>
        <xdr:to>
          <xdr:col>7</xdr:col>
          <xdr:colOff>279400</xdr:colOff>
          <xdr:row>9</xdr:row>
          <xdr:rowOff>241300</xdr:rowOff>
        </xdr:to>
        <xdr:sp macro="" textlink="">
          <xdr:nvSpPr>
            <xdr:cNvPr id="45082" name="Check Box 26" hidden="1">
              <a:extLst>
                <a:ext uri="{63B3BB69-23CF-44E3-9099-C40C66FF867C}">
                  <a14:compatExt spid="_x0000_s45082"/>
                </a:ext>
                <a:ext uri="{FF2B5EF4-FFF2-40B4-BE49-F238E27FC236}">
                  <a16:creationId xmlns:a16="http://schemas.microsoft.com/office/drawing/2014/main" id="{4327356D-795D-1F42-BB7F-CB7F58E32AA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xdr:row>
          <xdr:rowOff>38100</xdr:rowOff>
        </xdr:from>
        <xdr:to>
          <xdr:col>8</xdr:col>
          <xdr:colOff>304800</xdr:colOff>
          <xdr:row>9</xdr:row>
          <xdr:rowOff>241300</xdr:rowOff>
        </xdr:to>
        <xdr:sp macro="" textlink="">
          <xdr:nvSpPr>
            <xdr:cNvPr id="45083" name="Check Box 27" hidden="1">
              <a:extLst>
                <a:ext uri="{63B3BB69-23CF-44E3-9099-C40C66FF867C}">
                  <a14:compatExt spid="_x0000_s45083"/>
                </a:ext>
                <a:ext uri="{FF2B5EF4-FFF2-40B4-BE49-F238E27FC236}">
                  <a16:creationId xmlns:a16="http://schemas.microsoft.com/office/drawing/2014/main" id="{B3EF62BE-319E-D04F-9B37-A8FDB039ED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xdr:row>
          <xdr:rowOff>38100</xdr:rowOff>
        </xdr:from>
        <xdr:to>
          <xdr:col>9</xdr:col>
          <xdr:colOff>304800</xdr:colOff>
          <xdr:row>9</xdr:row>
          <xdr:rowOff>241300</xdr:rowOff>
        </xdr:to>
        <xdr:sp macro="" textlink="">
          <xdr:nvSpPr>
            <xdr:cNvPr id="45084" name="Check Box 28" hidden="1">
              <a:extLst>
                <a:ext uri="{63B3BB69-23CF-44E3-9099-C40C66FF867C}">
                  <a14:compatExt spid="_x0000_s45084"/>
                </a:ext>
                <a:ext uri="{FF2B5EF4-FFF2-40B4-BE49-F238E27FC236}">
                  <a16:creationId xmlns:a16="http://schemas.microsoft.com/office/drawing/2014/main" id="{59729AC5-F18E-5F43-BE6C-E6B0D32F3A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10</xdr:row>
          <xdr:rowOff>38100</xdr:rowOff>
        </xdr:from>
        <xdr:to>
          <xdr:col>7</xdr:col>
          <xdr:colOff>304800</xdr:colOff>
          <xdr:row>10</xdr:row>
          <xdr:rowOff>241300</xdr:rowOff>
        </xdr:to>
        <xdr:sp macro="" textlink="">
          <xdr:nvSpPr>
            <xdr:cNvPr id="45085" name="Check Box 29" hidden="1">
              <a:extLst>
                <a:ext uri="{63B3BB69-23CF-44E3-9099-C40C66FF867C}">
                  <a14:compatExt spid="_x0000_s45085"/>
                </a:ext>
                <a:ext uri="{FF2B5EF4-FFF2-40B4-BE49-F238E27FC236}">
                  <a16:creationId xmlns:a16="http://schemas.microsoft.com/office/drawing/2014/main" id="{57A44A38-97E0-A64C-9100-9C0DA9EF3DF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10</xdr:row>
          <xdr:rowOff>38100</xdr:rowOff>
        </xdr:from>
        <xdr:to>
          <xdr:col>8</xdr:col>
          <xdr:colOff>279400</xdr:colOff>
          <xdr:row>10</xdr:row>
          <xdr:rowOff>241300</xdr:rowOff>
        </xdr:to>
        <xdr:sp macro="" textlink="">
          <xdr:nvSpPr>
            <xdr:cNvPr id="45086" name="Check Box 30" hidden="1">
              <a:extLst>
                <a:ext uri="{63B3BB69-23CF-44E3-9099-C40C66FF867C}">
                  <a14:compatExt spid="_x0000_s45086"/>
                </a:ext>
                <a:ext uri="{FF2B5EF4-FFF2-40B4-BE49-F238E27FC236}">
                  <a16:creationId xmlns:a16="http://schemas.microsoft.com/office/drawing/2014/main" id="{D60DA5DA-1197-7948-BF44-3F8EB348FDD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10</xdr:row>
          <xdr:rowOff>38100</xdr:rowOff>
        </xdr:from>
        <xdr:to>
          <xdr:col>9</xdr:col>
          <xdr:colOff>279400</xdr:colOff>
          <xdr:row>10</xdr:row>
          <xdr:rowOff>241300</xdr:rowOff>
        </xdr:to>
        <xdr:sp macro="" textlink="">
          <xdr:nvSpPr>
            <xdr:cNvPr id="45087" name="Check Box 31" hidden="1">
              <a:extLst>
                <a:ext uri="{63B3BB69-23CF-44E3-9099-C40C66FF867C}">
                  <a14:compatExt spid="_x0000_s45087"/>
                </a:ext>
                <a:ext uri="{FF2B5EF4-FFF2-40B4-BE49-F238E27FC236}">
                  <a16:creationId xmlns:a16="http://schemas.microsoft.com/office/drawing/2014/main" id="{52655E4C-AFDD-E142-8653-65B0EE207EA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38100</xdr:rowOff>
        </xdr:from>
        <xdr:to>
          <xdr:col>10</xdr:col>
          <xdr:colOff>304800</xdr:colOff>
          <xdr:row>10</xdr:row>
          <xdr:rowOff>241300</xdr:rowOff>
        </xdr:to>
        <xdr:sp macro="" textlink="">
          <xdr:nvSpPr>
            <xdr:cNvPr id="45088" name="Check Box 32" hidden="1">
              <a:extLst>
                <a:ext uri="{63B3BB69-23CF-44E3-9099-C40C66FF867C}">
                  <a14:compatExt spid="_x0000_s45088"/>
                </a:ext>
                <a:ext uri="{FF2B5EF4-FFF2-40B4-BE49-F238E27FC236}">
                  <a16:creationId xmlns:a16="http://schemas.microsoft.com/office/drawing/2014/main" id="{C3483F9D-322F-FF46-A719-C753A2C8FB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11</xdr:row>
          <xdr:rowOff>50800</xdr:rowOff>
        </xdr:from>
        <xdr:to>
          <xdr:col>7</xdr:col>
          <xdr:colOff>279400</xdr:colOff>
          <xdr:row>11</xdr:row>
          <xdr:rowOff>241300</xdr:rowOff>
        </xdr:to>
        <xdr:sp macro="" textlink="">
          <xdr:nvSpPr>
            <xdr:cNvPr id="45089" name="Check Box 33" hidden="1">
              <a:extLst>
                <a:ext uri="{63B3BB69-23CF-44E3-9099-C40C66FF867C}">
                  <a14:compatExt spid="_x0000_s45089"/>
                </a:ext>
                <a:ext uri="{FF2B5EF4-FFF2-40B4-BE49-F238E27FC236}">
                  <a16:creationId xmlns:a16="http://schemas.microsoft.com/office/drawing/2014/main" id="{20A0CF0E-410A-1C48-811D-CABA68125A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11</xdr:row>
          <xdr:rowOff>38100</xdr:rowOff>
        </xdr:from>
        <xdr:to>
          <xdr:col>8</xdr:col>
          <xdr:colOff>279400</xdr:colOff>
          <xdr:row>11</xdr:row>
          <xdr:rowOff>241300</xdr:rowOff>
        </xdr:to>
        <xdr:sp macro="" textlink="">
          <xdr:nvSpPr>
            <xdr:cNvPr id="45090" name="Check Box 34" hidden="1">
              <a:extLst>
                <a:ext uri="{63B3BB69-23CF-44E3-9099-C40C66FF867C}">
                  <a14:compatExt spid="_x0000_s45090"/>
                </a:ext>
                <a:ext uri="{FF2B5EF4-FFF2-40B4-BE49-F238E27FC236}">
                  <a16:creationId xmlns:a16="http://schemas.microsoft.com/office/drawing/2014/main" id="{7132267B-A2D4-FE48-ACCA-EC75F256C0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38100</xdr:rowOff>
        </xdr:from>
        <xdr:to>
          <xdr:col>9</xdr:col>
          <xdr:colOff>304800</xdr:colOff>
          <xdr:row>11</xdr:row>
          <xdr:rowOff>241300</xdr:rowOff>
        </xdr:to>
        <xdr:sp macro="" textlink="">
          <xdr:nvSpPr>
            <xdr:cNvPr id="45091" name="Check Box 35" hidden="1">
              <a:extLst>
                <a:ext uri="{63B3BB69-23CF-44E3-9099-C40C66FF867C}">
                  <a14:compatExt spid="_x0000_s45091"/>
                </a:ext>
                <a:ext uri="{FF2B5EF4-FFF2-40B4-BE49-F238E27FC236}">
                  <a16:creationId xmlns:a16="http://schemas.microsoft.com/office/drawing/2014/main" id="{CD3B7532-1C4D-F44D-8A31-D99117F471A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38100</xdr:rowOff>
        </xdr:from>
        <xdr:to>
          <xdr:col>10</xdr:col>
          <xdr:colOff>304800</xdr:colOff>
          <xdr:row>11</xdr:row>
          <xdr:rowOff>241300</xdr:rowOff>
        </xdr:to>
        <xdr:sp macro="" textlink="">
          <xdr:nvSpPr>
            <xdr:cNvPr id="45092" name="Check Box 36" hidden="1">
              <a:extLst>
                <a:ext uri="{63B3BB69-23CF-44E3-9099-C40C66FF867C}">
                  <a14:compatExt spid="_x0000_s45092"/>
                </a:ext>
                <a:ext uri="{FF2B5EF4-FFF2-40B4-BE49-F238E27FC236}">
                  <a16:creationId xmlns:a16="http://schemas.microsoft.com/office/drawing/2014/main" id="{26F1411A-0DA5-914C-9335-88F13D7CE8C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14</xdr:row>
          <xdr:rowOff>50800</xdr:rowOff>
        </xdr:from>
        <xdr:to>
          <xdr:col>7</xdr:col>
          <xdr:colOff>279400</xdr:colOff>
          <xdr:row>14</xdr:row>
          <xdr:rowOff>228600</xdr:rowOff>
        </xdr:to>
        <xdr:sp macro="" textlink="">
          <xdr:nvSpPr>
            <xdr:cNvPr id="45093" name="Check Box 37" hidden="1">
              <a:extLst>
                <a:ext uri="{63B3BB69-23CF-44E3-9099-C40C66FF867C}">
                  <a14:compatExt spid="_x0000_s45093"/>
                </a:ext>
                <a:ext uri="{FF2B5EF4-FFF2-40B4-BE49-F238E27FC236}">
                  <a16:creationId xmlns:a16="http://schemas.microsoft.com/office/drawing/2014/main" id="{F39B701D-5D38-504F-8E6A-B4FA1DC6CB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14</xdr:row>
          <xdr:rowOff>38100</xdr:rowOff>
        </xdr:from>
        <xdr:to>
          <xdr:col>8</xdr:col>
          <xdr:colOff>279400</xdr:colOff>
          <xdr:row>14</xdr:row>
          <xdr:rowOff>241300</xdr:rowOff>
        </xdr:to>
        <xdr:sp macro="" textlink="">
          <xdr:nvSpPr>
            <xdr:cNvPr id="45094" name="Check Box 38" hidden="1">
              <a:extLst>
                <a:ext uri="{63B3BB69-23CF-44E3-9099-C40C66FF867C}">
                  <a14:compatExt spid="_x0000_s45094"/>
                </a:ext>
                <a:ext uri="{FF2B5EF4-FFF2-40B4-BE49-F238E27FC236}">
                  <a16:creationId xmlns:a16="http://schemas.microsoft.com/office/drawing/2014/main" id="{5218F6E9-33E0-B841-BDCE-AC380E1C08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14</xdr:row>
          <xdr:rowOff>50800</xdr:rowOff>
        </xdr:from>
        <xdr:to>
          <xdr:col>9</xdr:col>
          <xdr:colOff>304800</xdr:colOff>
          <xdr:row>14</xdr:row>
          <xdr:rowOff>241300</xdr:rowOff>
        </xdr:to>
        <xdr:sp macro="" textlink="">
          <xdr:nvSpPr>
            <xdr:cNvPr id="45095" name="Check Box 39" hidden="1">
              <a:extLst>
                <a:ext uri="{63B3BB69-23CF-44E3-9099-C40C66FF867C}">
                  <a14:compatExt spid="_x0000_s45095"/>
                </a:ext>
                <a:ext uri="{FF2B5EF4-FFF2-40B4-BE49-F238E27FC236}">
                  <a16:creationId xmlns:a16="http://schemas.microsoft.com/office/drawing/2014/main" id="{4AF418D8-D47B-2044-852B-6FA1487220F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14</xdr:row>
          <xdr:rowOff>50800</xdr:rowOff>
        </xdr:from>
        <xdr:to>
          <xdr:col>10</xdr:col>
          <xdr:colOff>279400</xdr:colOff>
          <xdr:row>14</xdr:row>
          <xdr:rowOff>241300</xdr:rowOff>
        </xdr:to>
        <xdr:sp macro="" textlink="">
          <xdr:nvSpPr>
            <xdr:cNvPr id="45096" name="Check Box 40" hidden="1">
              <a:extLst>
                <a:ext uri="{63B3BB69-23CF-44E3-9099-C40C66FF867C}">
                  <a14:compatExt spid="_x0000_s45096"/>
                </a:ext>
                <a:ext uri="{FF2B5EF4-FFF2-40B4-BE49-F238E27FC236}">
                  <a16:creationId xmlns:a16="http://schemas.microsoft.com/office/drawing/2014/main" id="{CA9CF4AA-96E0-6943-829F-B642A9AA30E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15</xdr:row>
          <xdr:rowOff>38100</xdr:rowOff>
        </xdr:from>
        <xdr:to>
          <xdr:col>7</xdr:col>
          <xdr:colOff>279400</xdr:colOff>
          <xdr:row>15</xdr:row>
          <xdr:rowOff>241300</xdr:rowOff>
        </xdr:to>
        <xdr:sp macro="" textlink="">
          <xdr:nvSpPr>
            <xdr:cNvPr id="45097" name="Check Box 41" hidden="1">
              <a:extLst>
                <a:ext uri="{63B3BB69-23CF-44E3-9099-C40C66FF867C}">
                  <a14:compatExt spid="_x0000_s45097"/>
                </a:ext>
                <a:ext uri="{FF2B5EF4-FFF2-40B4-BE49-F238E27FC236}">
                  <a16:creationId xmlns:a16="http://schemas.microsoft.com/office/drawing/2014/main" id="{E22C6D97-6192-5D4E-B96D-C19ECF07B88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15</xdr:row>
          <xdr:rowOff>38100</xdr:rowOff>
        </xdr:from>
        <xdr:to>
          <xdr:col>8</xdr:col>
          <xdr:colOff>279400</xdr:colOff>
          <xdr:row>15</xdr:row>
          <xdr:rowOff>241300</xdr:rowOff>
        </xdr:to>
        <xdr:sp macro="" textlink="">
          <xdr:nvSpPr>
            <xdr:cNvPr id="45098" name="Check Box 42" hidden="1">
              <a:extLst>
                <a:ext uri="{63B3BB69-23CF-44E3-9099-C40C66FF867C}">
                  <a14:compatExt spid="_x0000_s45098"/>
                </a:ext>
                <a:ext uri="{FF2B5EF4-FFF2-40B4-BE49-F238E27FC236}">
                  <a16:creationId xmlns:a16="http://schemas.microsoft.com/office/drawing/2014/main" id="{48515568-466F-4E43-94C5-07A894C521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15</xdr:row>
          <xdr:rowOff>38100</xdr:rowOff>
        </xdr:from>
        <xdr:to>
          <xdr:col>9</xdr:col>
          <xdr:colOff>279400</xdr:colOff>
          <xdr:row>15</xdr:row>
          <xdr:rowOff>241300</xdr:rowOff>
        </xdr:to>
        <xdr:sp macro="" textlink="">
          <xdr:nvSpPr>
            <xdr:cNvPr id="45099" name="Check Box 43" hidden="1">
              <a:extLst>
                <a:ext uri="{63B3BB69-23CF-44E3-9099-C40C66FF867C}">
                  <a14:compatExt spid="_x0000_s45099"/>
                </a:ext>
                <a:ext uri="{FF2B5EF4-FFF2-40B4-BE49-F238E27FC236}">
                  <a16:creationId xmlns:a16="http://schemas.microsoft.com/office/drawing/2014/main" id="{439BFA4D-9CC0-9048-AE7A-C4EC5629FC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15</xdr:row>
          <xdr:rowOff>50800</xdr:rowOff>
        </xdr:from>
        <xdr:to>
          <xdr:col>10</xdr:col>
          <xdr:colOff>279400</xdr:colOff>
          <xdr:row>15</xdr:row>
          <xdr:rowOff>241300</xdr:rowOff>
        </xdr:to>
        <xdr:sp macro="" textlink="">
          <xdr:nvSpPr>
            <xdr:cNvPr id="45100" name="Check Box 44" hidden="1">
              <a:extLst>
                <a:ext uri="{63B3BB69-23CF-44E3-9099-C40C66FF867C}">
                  <a14:compatExt spid="_x0000_s45100"/>
                </a:ext>
                <a:ext uri="{FF2B5EF4-FFF2-40B4-BE49-F238E27FC236}">
                  <a16:creationId xmlns:a16="http://schemas.microsoft.com/office/drawing/2014/main" id="{D7DB2A62-6403-7447-B20B-3450037C0F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16</xdr:row>
          <xdr:rowOff>38100</xdr:rowOff>
        </xdr:from>
        <xdr:to>
          <xdr:col>8</xdr:col>
          <xdr:colOff>279400</xdr:colOff>
          <xdr:row>16</xdr:row>
          <xdr:rowOff>241300</xdr:rowOff>
        </xdr:to>
        <xdr:sp macro="" textlink="">
          <xdr:nvSpPr>
            <xdr:cNvPr id="45101" name="Check Box 45" hidden="1">
              <a:extLst>
                <a:ext uri="{63B3BB69-23CF-44E3-9099-C40C66FF867C}">
                  <a14:compatExt spid="_x0000_s45101"/>
                </a:ext>
                <a:ext uri="{FF2B5EF4-FFF2-40B4-BE49-F238E27FC236}">
                  <a16:creationId xmlns:a16="http://schemas.microsoft.com/office/drawing/2014/main" id="{E8EBB424-71EE-2946-91AB-260F78AB91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16</xdr:row>
          <xdr:rowOff>38100</xdr:rowOff>
        </xdr:from>
        <xdr:to>
          <xdr:col>9</xdr:col>
          <xdr:colOff>279400</xdr:colOff>
          <xdr:row>16</xdr:row>
          <xdr:rowOff>241300</xdr:rowOff>
        </xdr:to>
        <xdr:sp macro="" textlink="">
          <xdr:nvSpPr>
            <xdr:cNvPr id="45102" name="Check Box 46" hidden="1">
              <a:extLst>
                <a:ext uri="{63B3BB69-23CF-44E3-9099-C40C66FF867C}">
                  <a14:compatExt spid="_x0000_s45102"/>
                </a:ext>
                <a:ext uri="{FF2B5EF4-FFF2-40B4-BE49-F238E27FC236}">
                  <a16:creationId xmlns:a16="http://schemas.microsoft.com/office/drawing/2014/main" id="{6304B5BF-619F-C54C-A5DC-8A4DA6DDE8A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16</xdr:row>
          <xdr:rowOff>38100</xdr:rowOff>
        </xdr:from>
        <xdr:to>
          <xdr:col>10</xdr:col>
          <xdr:colOff>279400</xdr:colOff>
          <xdr:row>16</xdr:row>
          <xdr:rowOff>241300</xdr:rowOff>
        </xdr:to>
        <xdr:sp macro="" textlink="">
          <xdr:nvSpPr>
            <xdr:cNvPr id="45103" name="Check Box 47" hidden="1">
              <a:extLst>
                <a:ext uri="{63B3BB69-23CF-44E3-9099-C40C66FF867C}">
                  <a14:compatExt spid="_x0000_s45103"/>
                </a:ext>
                <a:ext uri="{FF2B5EF4-FFF2-40B4-BE49-F238E27FC236}">
                  <a16:creationId xmlns:a16="http://schemas.microsoft.com/office/drawing/2014/main" id="{00AD301E-223D-4B4E-8761-AA6BDFE87DD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25</xdr:row>
          <xdr:rowOff>0</xdr:rowOff>
        </xdr:from>
        <xdr:to>
          <xdr:col>13</xdr:col>
          <xdr:colOff>304800</xdr:colOff>
          <xdr:row>26</xdr:row>
          <xdr:rowOff>76200</xdr:rowOff>
        </xdr:to>
        <xdr:sp macro="" textlink="">
          <xdr:nvSpPr>
            <xdr:cNvPr id="45104" name="Group Box 48" hidden="1">
              <a:extLst>
                <a:ext uri="{63B3BB69-23CF-44E3-9099-C40C66FF867C}">
                  <a14:compatExt spid="_x0000_s45104"/>
                </a:ext>
                <a:ext uri="{FF2B5EF4-FFF2-40B4-BE49-F238E27FC236}">
                  <a16:creationId xmlns:a16="http://schemas.microsoft.com/office/drawing/2014/main" id="{41BA5571-4469-4B4E-BE82-89F570FEA2F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25</xdr:row>
          <xdr:rowOff>266700</xdr:rowOff>
        </xdr:from>
        <xdr:to>
          <xdr:col>13</xdr:col>
          <xdr:colOff>114300</xdr:colOff>
          <xdr:row>27</xdr:row>
          <xdr:rowOff>76200</xdr:rowOff>
        </xdr:to>
        <xdr:sp macro="" textlink="">
          <xdr:nvSpPr>
            <xdr:cNvPr id="45105" name="Group Box 49" hidden="1">
              <a:extLst>
                <a:ext uri="{63B3BB69-23CF-44E3-9099-C40C66FF867C}">
                  <a14:compatExt spid="_x0000_s45105"/>
                </a:ext>
                <a:ext uri="{FF2B5EF4-FFF2-40B4-BE49-F238E27FC236}">
                  <a16:creationId xmlns:a16="http://schemas.microsoft.com/office/drawing/2014/main" id="{B6CADCE8-CB91-4B42-A1F3-C2BB4E4112E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xdr:row>
          <xdr:rowOff>50800</xdr:rowOff>
        </xdr:from>
        <xdr:to>
          <xdr:col>7</xdr:col>
          <xdr:colOff>304800</xdr:colOff>
          <xdr:row>26</xdr:row>
          <xdr:rowOff>241300</xdr:rowOff>
        </xdr:to>
        <xdr:sp macro="" textlink="">
          <xdr:nvSpPr>
            <xdr:cNvPr id="45106" name="Check Box 50" hidden="1">
              <a:extLst>
                <a:ext uri="{63B3BB69-23CF-44E3-9099-C40C66FF867C}">
                  <a14:compatExt spid="_x0000_s45106"/>
                </a:ext>
                <a:ext uri="{FF2B5EF4-FFF2-40B4-BE49-F238E27FC236}">
                  <a16:creationId xmlns:a16="http://schemas.microsoft.com/office/drawing/2014/main" id="{D12A95D9-6648-CD4B-B5FC-4530B60883C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26</xdr:row>
          <xdr:rowOff>50800</xdr:rowOff>
        </xdr:from>
        <xdr:to>
          <xdr:col>8</xdr:col>
          <xdr:colOff>304800</xdr:colOff>
          <xdr:row>26</xdr:row>
          <xdr:rowOff>241300</xdr:rowOff>
        </xdr:to>
        <xdr:sp macro="" textlink="">
          <xdr:nvSpPr>
            <xdr:cNvPr id="45107" name="Check Box 51" hidden="1">
              <a:extLst>
                <a:ext uri="{63B3BB69-23CF-44E3-9099-C40C66FF867C}">
                  <a14:compatExt spid="_x0000_s45107"/>
                </a:ext>
                <a:ext uri="{FF2B5EF4-FFF2-40B4-BE49-F238E27FC236}">
                  <a16:creationId xmlns:a16="http://schemas.microsoft.com/office/drawing/2014/main" id="{5053D79D-1BBA-0744-BCF1-2B2D525814C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50800</xdr:rowOff>
        </xdr:from>
        <xdr:to>
          <xdr:col>9</xdr:col>
          <xdr:colOff>304800</xdr:colOff>
          <xdr:row>26</xdr:row>
          <xdr:rowOff>241300</xdr:rowOff>
        </xdr:to>
        <xdr:sp macro="" textlink="">
          <xdr:nvSpPr>
            <xdr:cNvPr id="45108" name="Check Box 52" hidden="1">
              <a:extLst>
                <a:ext uri="{63B3BB69-23CF-44E3-9099-C40C66FF867C}">
                  <a14:compatExt spid="_x0000_s45108"/>
                </a:ext>
                <a:ext uri="{FF2B5EF4-FFF2-40B4-BE49-F238E27FC236}">
                  <a16:creationId xmlns:a16="http://schemas.microsoft.com/office/drawing/2014/main" id="{4BECA062-F29D-2A4B-8744-B205A20A354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26</xdr:row>
          <xdr:rowOff>38100</xdr:rowOff>
        </xdr:from>
        <xdr:to>
          <xdr:col>10</xdr:col>
          <xdr:colOff>304800</xdr:colOff>
          <xdr:row>26</xdr:row>
          <xdr:rowOff>241300</xdr:rowOff>
        </xdr:to>
        <xdr:sp macro="" textlink="">
          <xdr:nvSpPr>
            <xdr:cNvPr id="45109" name="Check Box 53" hidden="1">
              <a:extLst>
                <a:ext uri="{63B3BB69-23CF-44E3-9099-C40C66FF867C}">
                  <a14:compatExt spid="_x0000_s45109"/>
                </a:ext>
                <a:ext uri="{FF2B5EF4-FFF2-40B4-BE49-F238E27FC236}">
                  <a16:creationId xmlns:a16="http://schemas.microsoft.com/office/drawing/2014/main" id="{64935AD2-DF95-0E43-B36F-DF6F4A86D9E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42</xdr:row>
          <xdr:rowOff>254000</xdr:rowOff>
        </xdr:from>
        <xdr:to>
          <xdr:col>13</xdr:col>
          <xdr:colOff>254000</xdr:colOff>
          <xdr:row>44</xdr:row>
          <xdr:rowOff>50800</xdr:rowOff>
        </xdr:to>
        <xdr:sp macro="" textlink="">
          <xdr:nvSpPr>
            <xdr:cNvPr id="45136" name="Group Box 80" hidden="1">
              <a:extLst>
                <a:ext uri="{63B3BB69-23CF-44E3-9099-C40C66FF867C}">
                  <a14:compatExt spid="_x0000_s45136"/>
                </a:ext>
                <a:ext uri="{FF2B5EF4-FFF2-40B4-BE49-F238E27FC236}">
                  <a16:creationId xmlns:a16="http://schemas.microsoft.com/office/drawing/2014/main" id="{9D0A2778-E28D-254A-AD1C-56EEF041BCA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45</xdr:row>
          <xdr:rowOff>266700</xdr:rowOff>
        </xdr:from>
        <xdr:to>
          <xdr:col>13</xdr:col>
          <xdr:colOff>88900</xdr:colOff>
          <xdr:row>47</xdr:row>
          <xdr:rowOff>12700</xdr:rowOff>
        </xdr:to>
        <xdr:sp macro="" textlink="">
          <xdr:nvSpPr>
            <xdr:cNvPr id="45137" name="Group Box 81" hidden="1">
              <a:extLst>
                <a:ext uri="{63B3BB69-23CF-44E3-9099-C40C66FF867C}">
                  <a14:compatExt spid="_x0000_s45137"/>
                </a:ext>
                <a:ext uri="{FF2B5EF4-FFF2-40B4-BE49-F238E27FC236}">
                  <a16:creationId xmlns:a16="http://schemas.microsoft.com/office/drawing/2014/main" id="{1F58900A-E89B-C84A-95A5-98F8C9B2FDD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42</xdr:row>
          <xdr:rowOff>0</xdr:rowOff>
        </xdr:from>
        <xdr:to>
          <xdr:col>13</xdr:col>
          <xdr:colOff>254000</xdr:colOff>
          <xdr:row>43</xdr:row>
          <xdr:rowOff>76200</xdr:rowOff>
        </xdr:to>
        <xdr:sp macro="" textlink="">
          <xdr:nvSpPr>
            <xdr:cNvPr id="45166" name="Group Box 110" hidden="1">
              <a:extLst>
                <a:ext uri="{63B3BB69-23CF-44E3-9099-C40C66FF867C}">
                  <a14:compatExt spid="_x0000_s45166"/>
                </a:ext>
                <a:ext uri="{FF2B5EF4-FFF2-40B4-BE49-F238E27FC236}">
                  <a16:creationId xmlns:a16="http://schemas.microsoft.com/office/drawing/2014/main" id="{E0A5C382-C25F-2F42-8C73-903A235BF4A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42</xdr:row>
          <xdr:rowOff>266700</xdr:rowOff>
        </xdr:from>
        <xdr:to>
          <xdr:col>13</xdr:col>
          <xdr:colOff>88900</xdr:colOff>
          <xdr:row>44</xdr:row>
          <xdr:rowOff>76200</xdr:rowOff>
        </xdr:to>
        <xdr:sp macro="" textlink="">
          <xdr:nvSpPr>
            <xdr:cNvPr id="45167" name="Group Box 111" hidden="1">
              <a:extLst>
                <a:ext uri="{63B3BB69-23CF-44E3-9099-C40C66FF867C}">
                  <a14:compatExt spid="_x0000_s45167"/>
                </a:ext>
                <a:ext uri="{FF2B5EF4-FFF2-40B4-BE49-F238E27FC236}">
                  <a16:creationId xmlns:a16="http://schemas.microsoft.com/office/drawing/2014/main" id="{23B92940-4444-ED49-B8A9-4FF18209CF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50</xdr:row>
          <xdr:rowOff>0</xdr:rowOff>
        </xdr:from>
        <xdr:to>
          <xdr:col>13</xdr:col>
          <xdr:colOff>304800</xdr:colOff>
          <xdr:row>51</xdr:row>
          <xdr:rowOff>76200</xdr:rowOff>
        </xdr:to>
        <xdr:sp macro="" textlink="">
          <xdr:nvSpPr>
            <xdr:cNvPr id="45172" name="Group Box 116" hidden="1">
              <a:extLst>
                <a:ext uri="{63B3BB69-23CF-44E3-9099-C40C66FF867C}">
                  <a14:compatExt spid="_x0000_s45172"/>
                </a:ext>
                <a:ext uri="{FF2B5EF4-FFF2-40B4-BE49-F238E27FC236}">
                  <a16:creationId xmlns:a16="http://schemas.microsoft.com/office/drawing/2014/main" id="{2B8033ED-BF84-BF43-9C0F-10D6C247BE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15</xdr:row>
          <xdr:rowOff>50800</xdr:rowOff>
        </xdr:from>
        <xdr:to>
          <xdr:col>24</xdr:col>
          <xdr:colOff>304800</xdr:colOff>
          <xdr:row>15</xdr:row>
          <xdr:rowOff>241300</xdr:rowOff>
        </xdr:to>
        <xdr:sp macro="" textlink="">
          <xdr:nvSpPr>
            <xdr:cNvPr id="45173" name="Check Box 117" hidden="1">
              <a:extLst>
                <a:ext uri="{63B3BB69-23CF-44E3-9099-C40C66FF867C}">
                  <a14:compatExt spid="_x0000_s45173"/>
                </a:ext>
                <a:ext uri="{FF2B5EF4-FFF2-40B4-BE49-F238E27FC236}">
                  <a16:creationId xmlns:a16="http://schemas.microsoft.com/office/drawing/2014/main" id="{68D53B59-C1A2-264A-8504-186E664EE9D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15</xdr:row>
          <xdr:rowOff>50800</xdr:rowOff>
        </xdr:from>
        <xdr:to>
          <xdr:col>25</xdr:col>
          <xdr:colOff>304800</xdr:colOff>
          <xdr:row>15</xdr:row>
          <xdr:rowOff>241300</xdr:rowOff>
        </xdr:to>
        <xdr:sp macro="" textlink="">
          <xdr:nvSpPr>
            <xdr:cNvPr id="45174" name="Check Box 118" hidden="1">
              <a:extLst>
                <a:ext uri="{63B3BB69-23CF-44E3-9099-C40C66FF867C}">
                  <a14:compatExt spid="_x0000_s45174"/>
                </a:ext>
                <a:ext uri="{FF2B5EF4-FFF2-40B4-BE49-F238E27FC236}">
                  <a16:creationId xmlns:a16="http://schemas.microsoft.com/office/drawing/2014/main" id="{D7ECA81E-CF1A-D347-AC68-8022DDA390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15</xdr:row>
          <xdr:rowOff>50800</xdr:rowOff>
        </xdr:from>
        <xdr:to>
          <xdr:col>26</xdr:col>
          <xdr:colOff>304800</xdr:colOff>
          <xdr:row>15</xdr:row>
          <xdr:rowOff>241300</xdr:rowOff>
        </xdr:to>
        <xdr:sp macro="" textlink="">
          <xdr:nvSpPr>
            <xdr:cNvPr id="45175" name="Check Box 119" hidden="1">
              <a:extLst>
                <a:ext uri="{63B3BB69-23CF-44E3-9099-C40C66FF867C}">
                  <a14:compatExt spid="_x0000_s45175"/>
                </a:ext>
                <a:ext uri="{FF2B5EF4-FFF2-40B4-BE49-F238E27FC236}">
                  <a16:creationId xmlns:a16="http://schemas.microsoft.com/office/drawing/2014/main" id="{D4484B03-7B3F-C941-A11B-1183DB823B3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15</xdr:row>
          <xdr:rowOff>38100</xdr:rowOff>
        </xdr:from>
        <xdr:to>
          <xdr:col>27</xdr:col>
          <xdr:colOff>304800</xdr:colOff>
          <xdr:row>15</xdr:row>
          <xdr:rowOff>241300</xdr:rowOff>
        </xdr:to>
        <xdr:sp macro="" textlink="">
          <xdr:nvSpPr>
            <xdr:cNvPr id="45176" name="Check Box 120" hidden="1">
              <a:extLst>
                <a:ext uri="{63B3BB69-23CF-44E3-9099-C40C66FF867C}">
                  <a14:compatExt spid="_x0000_s45176"/>
                </a:ext>
                <a:ext uri="{FF2B5EF4-FFF2-40B4-BE49-F238E27FC236}">
                  <a16:creationId xmlns:a16="http://schemas.microsoft.com/office/drawing/2014/main" id="{D6B54B68-D162-5641-AB45-A119F25137F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16</xdr:row>
          <xdr:rowOff>50800</xdr:rowOff>
        </xdr:from>
        <xdr:to>
          <xdr:col>24</xdr:col>
          <xdr:colOff>304800</xdr:colOff>
          <xdr:row>16</xdr:row>
          <xdr:rowOff>228600</xdr:rowOff>
        </xdr:to>
        <xdr:sp macro="" textlink="">
          <xdr:nvSpPr>
            <xdr:cNvPr id="45177" name="Check Box 121" hidden="1">
              <a:extLst>
                <a:ext uri="{63B3BB69-23CF-44E3-9099-C40C66FF867C}">
                  <a14:compatExt spid="_x0000_s45177"/>
                </a:ext>
                <a:ext uri="{FF2B5EF4-FFF2-40B4-BE49-F238E27FC236}">
                  <a16:creationId xmlns:a16="http://schemas.microsoft.com/office/drawing/2014/main" id="{156358F7-81CA-C946-9589-2A7F45901CC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16</xdr:row>
          <xdr:rowOff>50800</xdr:rowOff>
        </xdr:from>
        <xdr:to>
          <xdr:col>25</xdr:col>
          <xdr:colOff>304800</xdr:colOff>
          <xdr:row>16</xdr:row>
          <xdr:rowOff>241300</xdr:rowOff>
        </xdr:to>
        <xdr:sp macro="" textlink="">
          <xdr:nvSpPr>
            <xdr:cNvPr id="45178" name="Check Box 122" hidden="1">
              <a:extLst>
                <a:ext uri="{63B3BB69-23CF-44E3-9099-C40C66FF867C}">
                  <a14:compatExt spid="_x0000_s45178"/>
                </a:ext>
                <a:ext uri="{FF2B5EF4-FFF2-40B4-BE49-F238E27FC236}">
                  <a16:creationId xmlns:a16="http://schemas.microsoft.com/office/drawing/2014/main" id="{EAEF6EB7-0FDA-B345-9296-2C8A62DC4F1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16</xdr:row>
          <xdr:rowOff>50800</xdr:rowOff>
        </xdr:from>
        <xdr:to>
          <xdr:col>26</xdr:col>
          <xdr:colOff>304800</xdr:colOff>
          <xdr:row>16</xdr:row>
          <xdr:rowOff>241300</xdr:rowOff>
        </xdr:to>
        <xdr:sp macro="" textlink="">
          <xdr:nvSpPr>
            <xdr:cNvPr id="45179" name="Check Box 123" hidden="1">
              <a:extLst>
                <a:ext uri="{63B3BB69-23CF-44E3-9099-C40C66FF867C}">
                  <a14:compatExt spid="_x0000_s45179"/>
                </a:ext>
                <a:ext uri="{FF2B5EF4-FFF2-40B4-BE49-F238E27FC236}">
                  <a16:creationId xmlns:a16="http://schemas.microsoft.com/office/drawing/2014/main" id="{9EED34CE-E9DE-AB4B-984E-28E9B11C82A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16</xdr:row>
          <xdr:rowOff>50800</xdr:rowOff>
        </xdr:from>
        <xdr:to>
          <xdr:col>27</xdr:col>
          <xdr:colOff>304800</xdr:colOff>
          <xdr:row>16</xdr:row>
          <xdr:rowOff>241300</xdr:rowOff>
        </xdr:to>
        <xdr:sp macro="" textlink="">
          <xdr:nvSpPr>
            <xdr:cNvPr id="45180" name="Check Box 124" hidden="1">
              <a:extLst>
                <a:ext uri="{63B3BB69-23CF-44E3-9099-C40C66FF867C}">
                  <a14:compatExt spid="_x0000_s45180"/>
                </a:ext>
                <a:ext uri="{FF2B5EF4-FFF2-40B4-BE49-F238E27FC236}">
                  <a16:creationId xmlns:a16="http://schemas.microsoft.com/office/drawing/2014/main" id="{903006EA-52D7-964E-8D2F-5D034A58218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17</xdr:row>
          <xdr:rowOff>38100</xdr:rowOff>
        </xdr:from>
        <xdr:to>
          <xdr:col>24</xdr:col>
          <xdr:colOff>304800</xdr:colOff>
          <xdr:row>17</xdr:row>
          <xdr:rowOff>241300</xdr:rowOff>
        </xdr:to>
        <xdr:sp macro="" textlink="">
          <xdr:nvSpPr>
            <xdr:cNvPr id="45181" name="Check Box 125" hidden="1">
              <a:extLst>
                <a:ext uri="{63B3BB69-23CF-44E3-9099-C40C66FF867C}">
                  <a14:compatExt spid="_x0000_s45181"/>
                </a:ext>
                <a:ext uri="{FF2B5EF4-FFF2-40B4-BE49-F238E27FC236}">
                  <a16:creationId xmlns:a16="http://schemas.microsoft.com/office/drawing/2014/main" id="{6E42C151-A704-2F4F-B3C0-385D6E7058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17</xdr:row>
          <xdr:rowOff>38100</xdr:rowOff>
        </xdr:from>
        <xdr:to>
          <xdr:col>25</xdr:col>
          <xdr:colOff>304800</xdr:colOff>
          <xdr:row>17</xdr:row>
          <xdr:rowOff>241300</xdr:rowOff>
        </xdr:to>
        <xdr:sp macro="" textlink="">
          <xdr:nvSpPr>
            <xdr:cNvPr id="45182" name="Check Box 126" hidden="1">
              <a:extLst>
                <a:ext uri="{63B3BB69-23CF-44E3-9099-C40C66FF867C}">
                  <a14:compatExt spid="_x0000_s45182"/>
                </a:ext>
                <a:ext uri="{FF2B5EF4-FFF2-40B4-BE49-F238E27FC236}">
                  <a16:creationId xmlns:a16="http://schemas.microsoft.com/office/drawing/2014/main" id="{86A69EE1-95C2-DE4D-B323-2AFFC676CDA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17</xdr:row>
          <xdr:rowOff>38100</xdr:rowOff>
        </xdr:from>
        <xdr:to>
          <xdr:col>27</xdr:col>
          <xdr:colOff>12700</xdr:colOff>
          <xdr:row>17</xdr:row>
          <xdr:rowOff>241300</xdr:rowOff>
        </xdr:to>
        <xdr:sp macro="" textlink="">
          <xdr:nvSpPr>
            <xdr:cNvPr id="45183" name="Check Box 127" hidden="1">
              <a:extLst>
                <a:ext uri="{63B3BB69-23CF-44E3-9099-C40C66FF867C}">
                  <a14:compatExt spid="_x0000_s45183"/>
                </a:ext>
                <a:ext uri="{FF2B5EF4-FFF2-40B4-BE49-F238E27FC236}">
                  <a16:creationId xmlns:a16="http://schemas.microsoft.com/office/drawing/2014/main" id="{FF5E501F-2D64-0E4B-9B67-8F5B121325D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17</xdr:row>
          <xdr:rowOff>50800</xdr:rowOff>
        </xdr:from>
        <xdr:to>
          <xdr:col>27</xdr:col>
          <xdr:colOff>304800</xdr:colOff>
          <xdr:row>17</xdr:row>
          <xdr:rowOff>241300</xdr:rowOff>
        </xdr:to>
        <xdr:sp macro="" textlink="">
          <xdr:nvSpPr>
            <xdr:cNvPr id="45184" name="Check Box 128" hidden="1">
              <a:extLst>
                <a:ext uri="{63B3BB69-23CF-44E3-9099-C40C66FF867C}">
                  <a14:compatExt spid="_x0000_s45184"/>
                </a:ext>
                <a:ext uri="{FF2B5EF4-FFF2-40B4-BE49-F238E27FC236}">
                  <a16:creationId xmlns:a16="http://schemas.microsoft.com/office/drawing/2014/main" id="{54C297FD-E58E-5A4D-A060-A935858CEBA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18</xdr:row>
          <xdr:rowOff>38100</xdr:rowOff>
        </xdr:from>
        <xdr:to>
          <xdr:col>25</xdr:col>
          <xdr:colOff>0</xdr:colOff>
          <xdr:row>18</xdr:row>
          <xdr:rowOff>241300</xdr:rowOff>
        </xdr:to>
        <xdr:sp macro="" textlink="">
          <xdr:nvSpPr>
            <xdr:cNvPr id="45185" name="Check Box 129" hidden="1">
              <a:extLst>
                <a:ext uri="{63B3BB69-23CF-44E3-9099-C40C66FF867C}">
                  <a14:compatExt spid="_x0000_s45185"/>
                </a:ext>
                <a:ext uri="{FF2B5EF4-FFF2-40B4-BE49-F238E27FC236}">
                  <a16:creationId xmlns:a16="http://schemas.microsoft.com/office/drawing/2014/main" id="{9A6E642D-B8AE-6646-9CBC-62C1425DCAD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18</xdr:row>
          <xdr:rowOff>38100</xdr:rowOff>
        </xdr:from>
        <xdr:to>
          <xdr:col>25</xdr:col>
          <xdr:colOff>304800</xdr:colOff>
          <xdr:row>18</xdr:row>
          <xdr:rowOff>241300</xdr:rowOff>
        </xdr:to>
        <xdr:sp macro="" textlink="">
          <xdr:nvSpPr>
            <xdr:cNvPr id="45186" name="Check Box 130" hidden="1">
              <a:extLst>
                <a:ext uri="{63B3BB69-23CF-44E3-9099-C40C66FF867C}">
                  <a14:compatExt spid="_x0000_s45186"/>
                </a:ext>
                <a:ext uri="{FF2B5EF4-FFF2-40B4-BE49-F238E27FC236}">
                  <a16:creationId xmlns:a16="http://schemas.microsoft.com/office/drawing/2014/main" id="{65F59AFB-5585-9745-B638-083CB70376A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18</xdr:row>
          <xdr:rowOff>38100</xdr:rowOff>
        </xdr:from>
        <xdr:to>
          <xdr:col>26</xdr:col>
          <xdr:colOff>304800</xdr:colOff>
          <xdr:row>18</xdr:row>
          <xdr:rowOff>241300</xdr:rowOff>
        </xdr:to>
        <xdr:sp macro="" textlink="">
          <xdr:nvSpPr>
            <xdr:cNvPr id="45187" name="Check Box 131" hidden="1">
              <a:extLst>
                <a:ext uri="{63B3BB69-23CF-44E3-9099-C40C66FF867C}">
                  <a14:compatExt spid="_x0000_s45187"/>
                </a:ext>
                <a:ext uri="{FF2B5EF4-FFF2-40B4-BE49-F238E27FC236}">
                  <a16:creationId xmlns:a16="http://schemas.microsoft.com/office/drawing/2014/main" id="{4976C980-A7E3-B746-8652-26DB7B966D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18</xdr:row>
          <xdr:rowOff>38100</xdr:rowOff>
        </xdr:from>
        <xdr:to>
          <xdr:col>27</xdr:col>
          <xdr:colOff>304800</xdr:colOff>
          <xdr:row>18</xdr:row>
          <xdr:rowOff>241300</xdr:rowOff>
        </xdr:to>
        <xdr:sp macro="" textlink="">
          <xdr:nvSpPr>
            <xdr:cNvPr id="45188" name="Check Box 132" hidden="1">
              <a:extLst>
                <a:ext uri="{63B3BB69-23CF-44E3-9099-C40C66FF867C}">
                  <a14:compatExt spid="_x0000_s45188"/>
                </a:ext>
                <a:ext uri="{FF2B5EF4-FFF2-40B4-BE49-F238E27FC236}">
                  <a16:creationId xmlns:a16="http://schemas.microsoft.com/office/drawing/2014/main" id="{64C9AD31-66C8-5C41-9275-1CBC4FDFD4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19</xdr:row>
          <xdr:rowOff>50800</xdr:rowOff>
        </xdr:from>
        <xdr:to>
          <xdr:col>24</xdr:col>
          <xdr:colOff>279400</xdr:colOff>
          <xdr:row>19</xdr:row>
          <xdr:rowOff>241300</xdr:rowOff>
        </xdr:to>
        <xdr:sp macro="" textlink="">
          <xdr:nvSpPr>
            <xdr:cNvPr id="45189" name="Check Box 133" hidden="1">
              <a:extLst>
                <a:ext uri="{63B3BB69-23CF-44E3-9099-C40C66FF867C}">
                  <a14:compatExt spid="_x0000_s45189"/>
                </a:ext>
                <a:ext uri="{FF2B5EF4-FFF2-40B4-BE49-F238E27FC236}">
                  <a16:creationId xmlns:a16="http://schemas.microsoft.com/office/drawing/2014/main" id="{E08C0190-E05D-2C4B-BAD0-00D9371598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19</xdr:row>
          <xdr:rowOff>38100</xdr:rowOff>
        </xdr:from>
        <xdr:to>
          <xdr:col>25</xdr:col>
          <xdr:colOff>304800</xdr:colOff>
          <xdr:row>19</xdr:row>
          <xdr:rowOff>241300</xdr:rowOff>
        </xdr:to>
        <xdr:sp macro="" textlink="">
          <xdr:nvSpPr>
            <xdr:cNvPr id="45190" name="Check Box 134" hidden="1">
              <a:extLst>
                <a:ext uri="{63B3BB69-23CF-44E3-9099-C40C66FF867C}">
                  <a14:compatExt spid="_x0000_s45190"/>
                </a:ext>
                <a:ext uri="{FF2B5EF4-FFF2-40B4-BE49-F238E27FC236}">
                  <a16:creationId xmlns:a16="http://schemas.microsoft.com/office/drawing/2014/main" id="{46ED951B-41E1-4E4A-AE91-723C6CFA99A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19</xdr:row>
          <xdr:rowOff>38100</xdr:rowOff>
        </xdr:from>
        <xdr:to>
          <xdr:col>26</xdr:col>
          <xdr:colOff>279400</xdr:colOff>
          <xdr:row>19</xdr:row>
          <xdr:rowOff>241300</xdr:rowOff>
        </xdr:to>
        <xdr:sp macro="" textlink="">
          <xdr:nvSpPr>
            <xdr:cNvPr id="45191" name="Check Box 135" hidden="1">
              <a:extLst>
                <a:ext uri="{63B3BB69-23CF-44E3-9099-C40C66FF867C}">
                  <a14:compatExt spid="_x0000_s45191"/>
                </a:ext>
                <a:ext uri="{FF2B5EF4-FFF2-40B4-BE49-F238E27FC236}">
                  <a16:creationId xmlns:a16="http://schemas.microsoft.com/office/drawing/2014/main" id="{E2FCE63C-1AAF-E64F-B5F3-983F19EDA0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38100</xdr:rowOff>
        </xdr:from>
        <xdr:to>
          <xdr:col>27</xdr:col>
          <xdr:colOff>304800</xdr:colOff>
          <xdr:row>19</xdr:row>
          <xdr:rowOff>254000</xdr:rowOff>
        </xdr:to>
        <xdr:sp macro="" textlink="">
          <xdr:nvSpPr>
            <xdr:cNvPr id="45192" name="Check Box 136" hidden="1">
              <a:extLst>
                <a:ext uri="{63B3BB69-23CF-44E3-9099-C40C66FF867C}">
                  <a14:compatExt spid="_x0000_s45192"/>
                </a:ext>
                <a:ext uri="{FF2B5EF4-FFF2-40B4-BE49-F238E27FC236}">
                  <a16:creationId xmlns:a16="http://schemas.microsoft.com/office/drawing/2014/main" id="{5179532E-56F2-704D-89DD-F252BDE554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20</xdr:row>
          <xdr:rowOff>50800</xdr:rowOff>
        </xdr:from>
        <xdr:to>
          <xdr:col>24</xdr:col>
          <xdr:colOff>279400</xdr:colOff>
          <xdr:row>20</xdr:row>
          <xdr:rowOff>228600</xdr:rowOff>
        </xdr:to>
        <xdr:sp macro="" textlink="">
          <xdr:nvSpPr>
            <xdr:cNvPr id="45193" name="Check Box 137" hidden="1">
              <a:extLst>
                <a:ext uri="{63B3BB69-23CF-44E3-9099-C40C66FF867C}">
                  <a14:compatExt spid="_x0000_s45193"/>
                </a:ext>
                <a:ext uri="{FF2B5EF4-FFF2-40B4-BE49-F238E27FC236}">
                  <a16:creationId xmlns:a16="http://schemas.microsoft.com/office/drawing/2014/main" id="{BAFA666A-DAFF-A248-BAFD-12F262251D1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20</xdr:row>
          <xdr:rowOff>38100</xdr:rowOff>
        </xdr:from>
        <xdr:to>
          <xdr:col>25</xdr:col>
          <xdr:colOff>304800</xdr:colOff>
          <xdr:row>20</xdr:row>
          <xdr:rowOff>241300</xdr:rowOff>
        </xdr:to>
        <xdr:sp macro="" textlink="">
          <xdr:nvSpPr>
            <xdr:cNvPr id="45194" name="Check Box 138" hidden="1">
              <a:extLst>
                <a:ext uri="{63B3BB69-23CF-44E3-9099-C40C66FF867C}">
                  <a14:compatExt spid="_x0000_s45194"/>
                </a:ext>
                <a:ext uri="{FF2B5EF4-FFF2-40B4-BE49-F238E27FC236}">
                  <a16:creationId xmlns:a16="http://schemas.microsoft.com/office/drawing/2014/main" id="{4F25263A-E400-7345-A7CC-8EE4E17DAE7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20</xdr:row>
          <xdr:rowOff>50800</xdr:rowOff>
        </xdr:from>
        <xdr:to>
          <xdr:col>26</xdr:col>
          <xdr:colOff>279400</xdr:colOff>
          <xdr:row>20</xdr:row>
          <xdr:rowOff>241300</xdr:rowOff>
        </xdr:to>
        <xdr:sp macro="" textlink="">
          <xdr:nvSpPr>
            <xdr:cNvPr id="45195" name="Check Box 139" hidden="1">
              <a:extLst>
                <a:ext uri="{63B3BB69-23CF-44E3-9099-C40C66FF867C}">
                  <a14:compatExt spid="_x0000_s45195"/>
                </a:ext>
                <a:ext uri="{FF2B5EF4-FFF2-40B4-BE49-F238E27FC236}">
                  <a16:creationId xmlns:a16="http://schemas.microsoft.com/office/drawing/2014/main" id="{984630A8-20F6-4147-9369-A671CEA1DDF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20</xdr:row>
          <xdr:rowOff>50800</xdr:rowOff>
        </xdr:from>
        <xdr:to>
          <xdr:col>27</xdr:col>
          <xdr:colOff>304800</xdr:colOff>
          <xdr:row>20</xdr:row>
          <xdr:rowOff>241300</xdr:rowOff>
        </xdr:to>
        <xdr:sp macro="" textlink="">
          <xdr:nvSpPr>
            <xdr:cNvPr id="45196" name="Check Box 140" hidden="1">
              <a:extLst>
                <a:ext uri="{63B3BB69-23CF-44E3-9099-C40C66FF867C}">
                  <a14:compatExt spid="_x0000_s45196"/>
                </a:ext>
                <a:ext uri="{FF2B5EF4-FFF2-40B4-BE49-F238E27FC236}">
                  <a16:creationId xmlns:a16="http://schemas.microsoft.com/office/drawing/2014/main" id="{434F89EC-FE52-9E4A-AE59-8A00C850FB2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22</xdr:row>
          <xdr:rowOff>38100</xdr:rowOff>
        </xdr:from>
        <xdr:to>
          <xdr:col>24</xdr:col>
          <xdr:colOff>279400</xdr:colOff>
          <xdr:row>22</xdr:row>
          <xdr:rowOff>241300</xdr:rowOff>
        </xdr:to>
        <xdr:sp macro="" textlink="">
          <xdr:nvSpPr>
            <xdr:cNvPr id="45197" name="Check Box 141" hidden="1">
              <a:extLst>
                <a:ext uri="{63B3BB69-23CF-44E3-9099-C40C66FF867C}">
                  <a14:compatExt spid="_x0000_s45197"/>
                </a:ext>
                <a:ext uri="{FF2B5EF4-FFF2-40B4-BE49-F238E27FC236}">
                  <a16:creationId xmlns:a16="http://schemas.microsoft.com/office/drawing/2014/main" id="{A45545EA-F988-EA4B-87FA-019E76DA79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22</xdr:row>
          <xdr:rowOff>38100</xdr:rowOff>
        </xdr:from>
        <xdr:to>
          <xdr:col>25</xdr:col>
          <xdr:colOff>304800</xdr:colOff>
          <xdr:row>22</xdr:row>
          <xdr:rowOff>241300</xdr:rowOff>
        </xdr:to>
        <xdr:sp macro="" textlink="">
          <xdr:nvSpPr>
            <xdr:cNvPr id="45198" name="Check Box 142" hidden="1">
              <a:extLst>
                <a:ext uri="{63B3BB69-23CF-44E3-9099-C40C66FF867C}">
                  <a14:compatExt spid="_x0000_s45198"/>
                </a:ext>
                <a:ext uri="{FF2B5EF4-FFF2-40B4-BE49-F238E27FC236}">
                  <a16:creationId xmlns:a16="http://schemas.microsoft.com/office/drawing/2014/main" id="{2B3F92A4-5BBE-AB49-94C6-377A880DDC8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22</xdr:row>
          <xdr:rowOff>38100</xdr:rowOff>
        </xdr:from>
        <xdr:to>
          <xdr:col>26</xdr:col>
          <xdr:colOff>304800</xdr:colOff>
          <xdr:row>22</xdr:row>
          <xdr:rowOff>241300</xdr:rowOff>
        </xdr:to>
        <xdr:sp macro="" textlink="">
          <xdr:nvSpPr>
            <xdr:cNvPr id="45199" name="Check Box 143" hidden="1">
              <a:extLst>
                <a:ext uri="{63B3BB69-23CF-44E3-9099-C40C66FF867C}">
                  <a14:compatExt spid="_x0000_s45199"/>
                </a:ext>
                <a:ext uri="{FF2B5EF4-FFF2-40B4-BE49-F238E27FC236}">
                  <a16:creationId xmlns:a16="http://schemas.microsoft.com/office/drawing/2014/main" id="{958BB016-368B-6047-9DB2-7F8E08C7CD2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22</xdr:row>
          <xdr:rowOff>38100</xdr:rowOff>
        </xdr:from>
        <xdr:to>
          <xdr:col>27</xdr:col>
          <xdr:colOff>304800</xdr:colOff>
          <xdr:row>22</xdr:row>
          <xdr:rowOff>241300</xdr:rowOff>
        </xdr:to>
        <xdr:sp macro="" textlink="">
          <xdr:nvSpPr>
            <xdr:cNvPr id="45200" name="Check Box 144" hidden="1">
              <a:extLst>
                <a:ext uri="{63B3BB69-23CF-44E3-9099-C40C66FF867C}">
                  <a14:compatExt spid="_x0000_s45200"/>
                </a:ext>
                <a:ext uri="{FF2B5EF4-FFF2-40B4-BE49-F238E27FC236}">
                  <a16:creationId xmlns:a16="http://schemas.microsoft.com/office/drawing/2014/main" id="{91319AF5-505F-494F-B852-887C6FE524A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23</xdr:row>
          <xdr:rowOff>50800</xdr:rowOff>
        </xdr:from>
        <xdr:to>
          <xdr:col>24</xdr:col>
          <xdr:colOff>304800</xdr:colOff>
          <xdr:row>23</xdr:row>
          <xdr:rowOff>241300</xdr:rowOff>
        </xdr:to>
        <xdr:sp macro="" textlink="">
          <xdr:nvSpPr>
            <xdr:cNvPr id="45201" name="Check Box 145" hidden="1">
              <a:extLst>
                <a:ext uri="{63B3BB69-23CF-44E3-9099-C40C66FF867C}">
                  <a14:compatExt spid="_x0000_s45201"/>
                </a:ext>
                <a:ext uri="{FF2B5EF4-FFF2-40B4-BE49-F238E27FC236}">
                  <a16:creationId xmlns:a16="http://schemas.microsoft.com/office/drawing/2014/main" id="{7906023E-5AF7-A642-8307-0D793A1B605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23</xdr:row>
          <xdr:rowOff>50800</xdr:rowOff>
        </xdr:from>
        <xdr:to>
          <xdr:col>25</xdr:col>
          <xdr:colOff>279400</xdr:colOff>
          <xdr:row>23</xdr:row>
          <xdr:rowOff>241300</xdr:rowOff>
        </xdr:to>
        <xdr:sp macro="" textlink="">
          <xdr:nvSpPr>
            <xdr:cNvPr id="45202" name="Check Box 146" hidden="1">
              <a:extLst>
                <a:ext uri="{63B3BB69-23CF-44E3-9099-C40C66FF867C}">
                  <a14:compatExt spid="_x0000_s45202"/>
                </a:ext>
                <a:ext uri="{FF2B5EF4-FFF2-40B4-BE49-F238E27FC236}">
                  <a16:creationId xmlns:a16="http://schemas.microsoft.com/office/drawing/2014/main" id="{B5BF6625-9952-C14A-8035-129E6DE6D6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23</xdr:row>
          <xdr:rowOff>50800</xdr:rowOff>
        </xdr:from>
        <xdr:to>
          <xdr:col>26</xdr:col>
          <xdr:colOff>279400</xdr:colOff>
          <xdr:row>23</xdr:row>
          <xdr:rowOff>241300</xdr:rowOff>
        </xdr:to>
        <xdr:sp macro="" textlink="">
          <xdr:nvSpPr>
            <xdr:cNvPr id="45203" name="Check Box 147" hidden="1">
              <a:extLst>
                <a:ext uri="{63B3BB69-23CF-44E3-9099-C40C66FF867C}">
                  <a14:compatExt spid="_x0000_s45203"/>
                </a:ext>
                <a:ext uri="{FF2B5EF4-FFF2-40B4-BE49-F238E27FC236}">
                  <a16:creationId xmlns:a16="http://schemas.microsoft.com/office/drawing/2014/main" id="{4C72A994-1572-BB42-BC97-EBDCE34ED8B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23</xdr:row>
          <xdr:rowOff>50800</xdr:rowOff>
        </xdr:from>
        <xdr:to>
          <xdr:col>27</xdr:col>
          <xdr:colOff>304800</xdr:colOff>
          <xdr:row>23</xdr:row>
          <xdr:rowOff>241300</xdr:rowOff>
        </xdr:to>
        <xdr:sp macro="" textlink="">
          <xdr:nvSpPr>
            <xdr:cNvPr id="45204" name="Check Box 148" hidden="1">
              <a:extLst>
                <a:ext uri="{63B3BB69-23CF-44E3-9099-C40C66FF867C}">
                  <a14:compatExt spid="_x0000_s45204"/>
                </a:ext>
                <a:ext uri="{FF2B5EF4-FFF2-40B4-BE49-F238E27FC236}">
                  <a16:creationId xmlns:a16="http://schemas.microsoft.com/office/drawing/2014/main" id="{0C4CC7CF-6DD0-9544-9914-58142498D6E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24</xdr:row>
          <xdr:rowOff>50800</xdr:rowOff>
        </xdr:from>
        <xdr:to>
          <xdr:col>24</xdr:col>
          <xdr:colOff>304800</xdr:colOff>
          <xdr:row>24</xdr:row>
          <xdr:rowOff>228600</xdr:rowOff>
        </xdr:to>
        <xdr:sp macro="" textlink="">
          <xdr:nvSpPr>
            <xdr:cNvPr id="45205" name="Check Box 149" hidden="1">
              <a:extLst>
                <a:ext uri="{63B3BB69-23CF-44E3-9099-C40C66FF867C}">
                  <a14:compatExt spid="_x0000_s45205"/>
                </a:ext>
                <a:ext uri="{FF2B5EF4-FFF2-40B4-BE49-F238E27FC236}">
                  <a16:creationId xmlns:a16="http://schemas.microsoft.com/office/drawing/2014/main" id="{D48A3977-F39B-B946-A696-C11CDEE143A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24</xdr:row>
          <xdr:rowOff>50800</xdr:rowOff>
        </xdr:from>
        <xdr:to>
          <xdr:col>25</xdr:col>
          <xdr:colOff>279400</xdr:colOff>
          <xdr:row>24</xdr:row>
          <xdr:rowOff>241300</xdr:rowOff>
        </xdr:to>
        <xdr:sp macro="" textlink="">
          <xdr:nvSpPr>
            <xdr:cNvPr id="45206" name="Check Box 150" hidden="1">
              <a:extLst>
                <a:ext uri="{63B3BB69-23CF-44E3-9099-C40C66FF867C}">
                  <a14:compatExt spid="_x0000_s45206"/>
                </a:ext>
                <a:ext uri="{FF2B5EF4-FFF2-40B4-BE49-F238E27FC236}">
                  <a16:creationId xmlns:a16="http://schemas.microsoft.com/office/drawing/2014/main" id="{B46FF69C-3105-0F49-9A3E-5B934BA06D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24</xdr:row>
          <xdr:rowOff>50800</xdr:rowOff>
        </xdr:from>
        <xdr:to>
          <xdr:col>26</xdr:col>
          <xdr:colOff>279400</xdr:colOff>
          <xdr:row>24</xdr:row>
          <xdr:rowOff>241300</xdr:rowOff>
        </xdr:to>
        <xdr:sp macro="" textlink="">
          <xdr:nvSpPr>
            <xdr:cNvPr id="45207" name="Check Box 151" hidden="1">
              <a:extLst>
                <a:ext uri="{63B3BB69-23CF-44E3-9099-C40C66FF867C}">
                  <a14:compatExt spid="_x0000_s45207"/>
                </a:ext>
                <a:ext uri="{FF2B5EF4-FFF2-40B4-BE49-F238E27FC236}">
                  <a16:creationId xmlns:a16="http://schemas.microsoft.com/office/drawing/2014/main" id="{692ECEAC-400E-354F-A874-0BCF3374FF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24</xdr:row>
          <xdr:rowOff>50800</xdr:rowOff>
        </xdr:from>
        <xdr:to>
          <xdr:col>27</xdr:col>
          <xdr:colOff>304800</xdr:colOff>
          <xdr:row>24</xdr:row>
          <xdr:rowOff>228600</xdr:rowOff>
        </xdr:to>
        <xdr:sp macro="" textlink="">
          <xdr:nvSpPr>
            <xdr:cNvPr id="45208" name="Check Box 152" hidden="1">
              <a:extLst>
                <a:ext uri="{63B3BB69-23CF-44E3-9099-C40C66FF867C}">
                  <a14:compatExt spid="_x0000_s45208"/>
                </a:ext>
                <a:ext uri="{FF2B5EF4-FFF2-40B4-BE49-F238E27FC236}">
                  <a16:creationId xmlns:a16="http://schemas.microsoft.com/office/drawing/2014/main" id="{8CA63939-CAFC-0748-B7A4-CF0EFB21E43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25</xdr:row>
          <xdr:rowOff>38100</xdr:rowOff>
        </xdr:from>
        <xdr:to>
          <xdr:col>24</xdr:col>
          <xdr:colOff>304800</xdr:colOff>
          <xdr:row>25</xdr:row>
          <xdr:rowOff>241300</xdr:rowOff>
        </xdr:to>
        <xdr:sp macro="" textlink="">
          <xdr:nvSpPr>
            <xdr:cNvPr id="45209" name="Check Box 153" hidden="1">
              <a:extLst>
                <a:ext uri="{63B3BB69-23CF-44E3-9099-C40C66FF867C}">
                  <a14:compatExt spid="_x0000_s45209"/>
                </a:ext>
                <a:ext uri="{FF2B5EF4-FFF2-40B4-BE49-F238E27FC236}">
                  <a16:creationId xmlns:a16="http://schemas.microsoft.com/office/drawing/2014/main" id="{BEC47742-7D17-8441-A5EA-4240D5BBF7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25</xdr:row>
          <xdr:rowOff>38100</xdr:rowOff>
        </xdr:from>
        <xdr:to>
          <xdr:col>25</xdr:col>
          <xdr:colOff>279400</xdr:colOff>
          <xdr:row>25</xdr:row>
          <xdr:rowOff>241300</xdr:rowOff>
        </xdr:to>
        <xdr:sp macro="" textlink="">
          <xdr:nvSpPr>
            <xdr:cNvPr id="45210" name="Check Box 154" hidden="1">
              <a:extLst>
                <a:ext uri="{63B3BB69-23CF-44E3-9099-C40C66FF867C}">
                  <a14:compatExt spid="_x0000_s45210"/>
                </a:ext>
                <a:ext uri="{FF2B5EF4-FFF2-40B4-BE49-F238E27FC236}">
                  <a16:creationId xmlns:a16="http://schemas.microsoft.com/office/drawing/2014/main" id="{EC2B140C-4EE4-F641-BCCB-2B3FF35DCD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25</xdr:row>
          <xdr:rowOff>38100</xdr:rowOff>
        </xdr:from>
        <xdr:to>
          <xdr:col>26</xdr:col>
          <xdr:colOff>304800</xdr:colOff>
          <xdr:row>25</xdr:row>
          <xdr:rowOff>241300</xdr:rowOff>
        </xdr:to>
        <xdr:sp macro="" textlink="">
          <xdr:nvSpPr>
            <xdr:cNvPr id="45211" name="Check Box 155" hidden="1">
              <a:extLst>
                <a:ext uri="{63B3BB69-23CF-44E3-9099-C40C66FF867C}">
                  <a14:compatExt spid="_x0000_s45211"/>
                </a:ext>
                <a:ext uri="{FF2B5EF4-FFF2-40B4-BE49-F238E27FC236}">
                  <a16:creationId xmlns:a16="http://schemas.microsoft.com/office/drawing/2014/main" id="{9CEDE5EB-D293-EF43-A1B3-B8FF806C2A6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25</xdr:row>
          <xdr:rowOff>50800</xdr:rowOff>
        </xdr:from>
        <xdr:to>
          <xdr:col>27</xdr:col>
          <xdr:colOff>279400</xdr:colOff>
          <xdr:row>25</xdr:row>
          <xdr:rowOff>241300</xdr:rowOff>
        </xdr:to>
        <xdr:sp macro="" textlink="">
          <xdr:nvSpPr>
            <xdr:cNvPr id="45212" name="Check Box 156" hidden="1">
              <a:extLst>
                <a:ext uri="{63B3BB69-23CF-44E3-9099-C40C66FF867C}">
                  <a14:compatExt spid="_x0000_s45212"/>
                </a:ext>
                <a:ext uri="{FF2B5EF4-FFF2-40B4-BE49-F238E27FC236}">
                  <a16:creationId xmlns:a16="http://schemas.microsoft.com/office/drawing/2014/main" id="{01181F19-6DB7-0246-869D-75F34A4C54D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26</xdr:row>
          <xdr:rowOff>50800</xdr:rowOff>
        </xdr:from>
        <xdr:to>
          <xdr:col>24</xdr:col>
          <xdr:colOff>304800</xdr:colOff>
          <xdr:row>26</xdr:row>
          <xdr:rowOff>241300</xdr:rowOff>
        </xdr:to>
        <xdr:sp macro="" textlink="">
          <xdr:nvSpPr>
            <xdr:cNvPr id="45213" name="Check Box 157" hidden="1">
              <a:extLst>
                <a:ext uri="{63B3BB69-23CF-44E3-9099-C40C66FF867C}">
                  <a14:compatExt spid="_x0000_s45213"/>
                </a:ext>
                <a:ext uri="{FF2B5EF4-FFF2-40B4-BE49-F238E27FC236}">
                  <a16:creationId xmlns:a16="http://schemas.microsoft.com/office/drawing/2014/main" id="{B8A34349-4B8F-2746-9154-51820F0A57A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26</xdr:row>
          <xdr:rowOff>50800</xdr:rowOff>
        </xdr:from>
        <xdr:to>
          <xdr:col>25</xdr:col>
          <xdr:colOff>304800</xdr:colOff>
          <xdr:row>26</xdr:row>
          <xdr:rowOff>241300</xdr:rowOff>
        </xdr:to>
        <xdr:sp macro="" textlink="">
          <xdr:nvSpPr>
            <xdr:cNvPr id="45214" name="Check Box 158" hidden="1">
              <a:extLst>
                <a:ext uri="{63B3BB69-23CF-44E3-9099-C40C66FF867C}">
                  <a14:compatExt spid="_x0000_s45214"/>
                </a:ext>
                <a:ext uri="{FF2B5EF4-FFF2-40B4-BE49-F238E27FC236}">
                  <a16:creationId xmlns:a16="http://schemas.microsoft.com/office/drawing/2014/main" id="{07DAF7BE-6E9C-864F-92AB-F8BE821EC8D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26</xdr:row>
          <xdr:rowOff>38100</xdr:rowOff>
        </xdr:from>
        <xdr:to>
          <xdr:col>26</xdr:col>
          <xdr:colOff>304800</xdr:colOff>
          <xdr:row>26</xdr:row>
          <xdr:rowOff>241300</xdr:rowOff>
        </xdr:to>
        <xdr:sp macro="" textlink="">
          <xdr:nvSpPr>
            <xdr:cNvPr id="45215" name="Check Box 159" hidden="1">
              <a:extLst>
                <a:ext uri="{63B3BB69-23CF-44E3-9099-C40C66FF867C}">
                  <a14:compatExt spid="_x0000_s45215"/>
                </a:ext>
                <a:ext uri="{FF2B5EF4-FFF2-40B4-BE49-F238E27FC236}">
                  <a16:creationId xmlns:a16="http://schemas.microsoft.com/office/drawing/2014/main" id="{1574DA0A-1826-1C49-920A-E7B3081FD7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26</xdr:row>
          <xdr:rowOff>38100</xdr:rowOff>
        </xdr:from>
        <xdr:to>
          <xdr:col>27</xdr:col>
          <xdr:colOff>279400</xdr:colOff>
          <xdr:row>26</xdr:row>
          <xdr:rowOff>241300</xdr:rowOff>
        </xdr:to>
        <xdr:sp macro="" textlink="">
          <xdr:nvSpPr>
            <xdr:cNvPr id="45216" name="Check Box 160" hidden="1">
              <a:extLst>
                <a:ext uri="{63B3BB69-23CF-44E3-9099-C40C66FF867C}">
                  <a14:compatExt spid="_x0000_s45216"/>
                </a:ext>
                <a:ext uri="{FF2B5EF4-FFF2-40B4-BE49-F238E27FC236}">
                  <a16:creationId xmlns:a16="http://schemas.microsoft.com/office/drawing/2014/main" id="{95A94D69-791E-8749-8700-11B404F1389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27</xdr:row>
          <xdr:rowOff>50800</xdr:rowOff>
        </xdr:from>
        <xdr:to>
          <xdr:col>24</xdr:col>
          <xdr:colOff>304800</xdr:colOff>
          <xdr:row>27</xdr:row>
          <xdr:rowOff>241300</xdr:rowOff>
        </xdr:to>
        <xdr:sp macro="" textlink="">
          <xdr:nvSpPr>
            <xdr:cNvPr id="45217" name="Check Box 161" hidden="1">
              <a:extLst>
                <a:ext uri="{63B3BB69-23CF-44E3-9099-C40C66FF867C}">
                  <a14:compatExt spid="_x0000_s45217"/>
                </a:ext>
                <a:ext uri="{FF2B5EF4-FFF2-40B4-BE49-F238E27FC236}">
                  <a16:creationId xmlns:a16="http://schemas.microsoft.com/office/drawing/2014/main" id="{FD037B8E-D1B2-634B-B5C7-6E0713A730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27</xdr:row>
          <xdr:rowOff>50800</xdr:rowOff>
        </xdr:from>
        <xdr:to>
          <xdr:col>25</xdr:col>
          <xdr:colOff>304800</xdr:colOff>
          <xdr:row>27</xdr:row>
          <xdr:rowOff>241300</xdr:rowOff>
        </xdr:to>
        <xdr:sp macro="" textlink="">
          <xdr:nvSpPr>
            <xdr:cNvPr id="45218" name="Check Box 162" hidden="1">
              <a:extLst>
                <a:ext uri="{63B3BB69-23CF-44E3-9099-C40C66FF867C}">
                  <a14:compatExt spid="_x0000_s45218"/>
                </a:ext>
                <a:ext uri="{FF2B5EF4-FFF2-40B4-BE49-F238E27FC236}">
                  <a16:creationId xmlns:a16="http://schemas.microsoft.com/office/drawing/2014/main" id="{FC4062D7-C76B-CB40-9125-6596CA70918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27</xdr:row>
          <xdr:rowOff>50800</xdr:rowOff>
        </xdr:from>
        <xdr:to>
          <xdr:col>26</xdr:col>
          <xdr:colOff>304800</xdr:colOff>
          <xdr:row>27</xdr:row>
          <xdr:rowOff>241300</xdr:rowOff>
        </xdr:to>
        <xdr:sp macro="" textlink="">
          <xdr:nvSpPr>
            <xdr:cNvPr id="45219" name="Check Box 163" hidden="1">
              <a:extLst>
                <a:ext uri="{63B3BB69-23CF-44E3-9099-C40C66FF867C}">
                  <a14:compatExt spid="_x0000_s45219"/>
                </a:ext>
                <a:ext uri="{FF2B5EF4-FFF2-40B4-BE49-F238E27FC236}">
                  <a16:creationId xmlns:a16="http://schemas.microsoft.com/office/drawing/2014/main" id="{D089F87A-80F6-AD46-99AC-14F86AFC14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27</xdr:row>
          <xdr:rowOff>38100</xdr:rowOff>
        </xdr:from>
        <xdr:to>
          <xdr:col>27</xdr:col>
          <xdr:colOff>304800</xdr:colOff>
          <xdr:row>27</xdr:row>
          <xdr:rowOff>254000</xdr:rowOff>
        </xdr:to>
        <xdr:sp macro="" textlink="">
          <xdr:nvSpPr>
            <xdr:cNvPr id="45220" name="Check Box 164" hidden="1">
              <a:extLst>
                <a:ext uri="{63B3BB69-23CF-44E3-9099-C40C66FF867C}">
                  <a14:compatExt spid="_x0000_s45220"/>
                </a:ext>
                <a:ext uri="{FF2B5EF4-FFF2-40B4-BE49-F238E27FC236}">
                  <a16:creationId xmlns:a16="http://schemas.microsoft.com/office/drawing/2014/main" id="{83E7EB3D-201E-4647-83C6-F4AEDFCD55F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28</xdr:row>
          <xdr:rowOff>50800</xdr:rowOff>
        </xdr:from>
        <xdr:to>
          <xdr:col>24</xdr:col>
          <xdr:colOff>304800</xdr:colOff>
          <xdr:row>28</xdr:row>
          <xdr:rowOff>228600</xdr:rowOff>
        </xdr:to>
        <xdr:sp macro="" textlink="">
          <xdr:nvSpPr>
            <xdr:cNvPr id="45221" name="Check Box 165" hidden="1">
              <a:extLst>
                <a:ext uri="{63B3BB69-23CF-44E3-9099-C40C66FF867C}">
                  <a14:compatExt spid="_x0000_s45221"/>
                </a:ext>
                <a:ext uri="{FF2B5EF4-FFF2-40B4-BE49-F238E27FC236}">
                  <a16:creationId xmlns:a16="http://schemas.microsoft.com/office/drawing/2014/main" id="{6C1FF53A-A0D5-CF4A-98C1-5E4296F2F5D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28</xdr:row>
          <xdr:rowOff>50800</xdr:rowOff>
        </xdr:from>
        <xdr:to>
          <xdr:col>25</xdr:col>
          <xdr:colOff>304800</xdr:colOff>
          <xdr:row>28</xdr:row>
          <xdr:rowOff>241300</xdr:rowOff>
        </xdr:to>
        <xdr:sp macro="" textlink="">
          <xdr:nvSpPr>
            <xdr:cNvPr id="45222" name="Check Box 166" hidden="1">
              <a:extLst>
                <a:ext uri="{63B3BB69-23CF-44E3-9099-C40C66FF867C}">
                  <a14:compatExt spid="_x0000_s45222"/>
                </a:ext>
                <a:ext uri="{FF2B5EF4-FFF2-40B4-BE49-F238E27FC236}">
                  <a16:creationId xmlns:a16="http://schemas.microsoft.com/office/drawing/2014/main" id="{3AEFEE15-5A36-CD41-A99C-AB7EC387F4C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28</xdr:row>
          <xdr:rowOff>50800</xdr:rowOff>
        </xdr:from>
        <xdr:to>
          <xdr:col>26</xdr:col>
          <xdr:colOff>304800</xdr:colOff>
          <xdr:row>28</xdr:row>
          <xdr:rowOff>228600</xdr:rowOff>
        </xdr:to>
        <xdr:sp macro="" textlink="">
          <xdr:nvSpPr>
            <xdr:cNvPr id="45223" name="Check Box 167" hidden="1">
              <a:extLst>
                <a:ext uri="{63B3BB69-23CF-44E3-9099-C40C66FF867C}">
                  <a14:compatExt spid="_x0000_s45223"/>
                </a:ext>
                <a:ext uri="{FF2B5EF4-FFF2-40B4-BE49-F238E27FC236}">
                  <a16:creationId xmlns:a16="http://schemas.microsoft.com/office/drawing/2014/main" id="{F0C7A764-256B-3C46-AC04-6F285242EEB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28</xdr:row>
          <xdr:rowOff>38100</xdr:rowOff>
        </xdr:from>
        <xdr:to>
          <xdr:col>27</xdr:col>
          <xdr:colOff>304800</xdr:colOff>
          <xdr:row>28</xdr:row>
          <xdr:rowOff>241300</xdr:rowOff>
        </xdr:to>
        <xdr:sp macro="" textlink="">
          <xdr:nvSpPr>
            <xdr:cNvPr id="45224" name="Check Box 168" hidden="1">
              <a:extLst>
                <a:ext uri="{63B3BB69-23CF-44E3-9099-C40C66FF867C}">
                  <a14:compatExt spid="_x0000_s45224"/>
                </a:ext>
                <a:ext uri="{FF2B5EF4-FFF2-40B4-BE49-F238E27FC236}">
                  <a16:creationId xmlns:a16="http://schemas.microsoft.com/office/drawing/2014/main" id="{9A6C5EDA-C34C-A744-882F-BA335D5A38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31</xdr:row>
          <xdr:rowOff>38100</xdr:rowOff>
        </xdr:from>
        <xdr:to>
          <xdr:col>24</xdr:col>
          <xdr:colOff>304800</xdr:colOff>
          <xdr:row>31</xdr:row>
          <xdr:rowOff>241300</xdr:rowOff>
        </xdr:to>
        <xdr:sp macro="" textlink="">
          <xdr:nvSpPr>
            <xdr:cNvPr id="45225" name="Check Box 169" hidden="1">
              <a:extLst>
                <a:ext uri="{63B3BB69-23CF-44E3-9099-C40C66FF867C}">
                  <a14:compatExt spid="_x0000_s45225"/>
                </a:ext>
                <a:ext uri="{FF2B5EF4-FFF2-40B4-BE49-F238E27FC236}">
                  <a16:creationId xmlns:a16="http://schemas.microsoft.com/office/drawing/2014/main" id="{7A78006B-CD2D-F44D-957D-287CF75EEF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31</xdr:row>
          <xdr:rowOff>50800</xdr:rowOff>
        </xdr:from>
        <xdr:to>
          <xdr:col>25</xdr:col>
          <xdr:colOff>304800</xdr:colOff>
          <xdr:row>31</xdr:row>
          <xdr:rowOff>241300</xdr:rowOff>
        </xdr:to>
        <xdr:sp macro="" textlink="">
          <xdr:nvSpPr>
            <xdr:cNvPr id="45226" name="Check Box 170" hidden="1">
              <a:extLst>
                <a:ext uri="{63B3BB69-23CF-44E3-9099-C40C66FF867C}">
                  <a14:compatExt spid="_x0000_s45226"/>
                </a:ext>
                <a:ext uri="{FF2B5EF4-FFF2-40B4-BE49-F238E27FC236}">
                  <a16:creationId xmlns:a16="http://schemas.microsoft.com/office/drawing/2014/main" id="{0B6C6CC8-C916-9141-9227-C164720804D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31</xdr:row>
          <xdr:rowOff>38100</xdr:rowOff>
        </xdr:from>
        <xdr:to>
          <xdr:col>26</xdr:col>
          <xdr:colOff>304800</xdr:colOff>
          <xdr:row>31</xdr:row>
          <xdr:rowOff>241300</xdr:rowOff>
        </xdr:to>
        <xdr:sp macro="" textlink="">
          <xdr:nvSpPr>
            <xdr:cNvPr id="45227" name="Check Box 171" hidden="1">
              <a:extLst>
                <a:ext uri="{63B3BB69-23CF-44E3-9099-C40C66FF867C}">
                  <a14:compatExt spid="_x0000_s45227"/>
                </a:ext>
                <a:ext uri="{FF2B5EF4-FFF2-40B4-BE49-F238E27FC236}">
                  <a16:creationId xmlns:a16="http://schemas.microsoft.com/office/drawing/2014/main" id="{3D555D43-7817-2446-8A10-DFB30AF7E0A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31</xdr:row>
          <xdr:rowOff>50800</xdr:rowOff>
        </xdr:from>
        <xdr:to>
          <xdr:col>27</xdr:col>
          <xdr:colOff>279400</xdr:colOff>
          <xdr:row>31</xdr:row>
          <xdr:rowOff>241300</xdr:rowOff>
        </xdr:to>
        <xdr:sp macro="" textlink="">
          <xdr:nvSpPr>
            <xdr:cNvPr id="45228" name="Check Box 172" hidden="1">
              <a:extLst>
                <a:ext uri="{63B3BB69-23CF-44E3-9099-C40C66FF867C}">
                  <a14:compatExt spid="_x0000_s45228"/>
                </a:ext>
                <a:ext uri="{FF2B5EF4-FFF2-40B4-BE49-F238E27FC236}">
                  <a16:creationId xmlns:a16="http://schemas.microsoft.com/office/drawing/2014/main" id="{1D4211E7-6C58-DA4D-B871-053E17CBC59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33</xdr:row>
          <xdr:rowOff>50800</xdr:rowOff>
        </xdr:from>
        <xdr:to>
          <xdr:col>24</xdr:col>
          <xdr:colOff>279400</xdr:colOff>
          <xdr:row>33</xdr:row>
          <xdr:rowOff>241300</xdr:rowOff>
        </xdr:to>
        <xdr:sp macro="" textlink="">
          <xdr:nvSpPr>
            <xdr:cNvPr id="45229" name="Check Box 173" hidden="1">
              <a:extLst>
                <a:ext uri="{63B3BB69-23CF-44E3-9099-C40C66FF867C}">
                  <a14:compatExt spid="_x0000_s45229"/>
                </a:ext>
                <a:ext uri="{FF2B5EF4-FFF2-40B4-BE49-F238E27FC236}">
                  <a16:creationId xmlns:a16="http://schemas.microsoft.com/office/drawing/2014/main" id="{694444F7-475E-014D-A6C9-6E6EAD19CF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33</xdr:row>
          <xdr:rowOff>50800</xdr:rowOff>
        </xdr:from>
        <xdr:to>
          <xdr:col>25</xdr:col>
          <xdr:colOff>279400</xdr:colOff>
          <xdr:row>33</xdr:row>
          <xdr:rowOff>241300</xdr:rowOff>
        </xdr:to>
        <xdr:sp macro="" textlink="">
          <xdr:nvSpPr>
            <xdr:cNvPr id="45230" name="Check Box 174" hidden="1">
              <a:extLst>
                <a:ext uri="{63B3BB69-23CF-44E3-9099-C40C66FF867C}">
                  <a14:compatExt spid="_x0000_s45230"/>
                </a:ext>
                <a:ext uri="{FF2B5EF4-FFF2-40B4-BE49-F238E27FC236}">
                  <a16:creationId xmlns:a16="http://schemas.microsoft.com/office/drawing/2014/main" id="{2EA6C333-4BF3-8642-AE09-5868ECF38AD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33</xdr:row>
          <xdr:rowOff>38100</xdr:rowOff>
        </xdr:from>
        <xdr:to>
          <xdr:col>26</xdr:col>
          <xdr:colOff>317500</xdr:colOff>
          <xdr:row>33</xdr:row>
          <xdr:rowOff>241300</xdr:rowOff>
        </xdr:to>
        <xdr:sp macro="" textlink="">
          <xdr:nvSpPr>
            <xdr:cNvPr id="45231" name="Check Box 175" hidden="1">
              <a:extLst>
                <a:ext uri="{63B3BB69-23CF-44E3-9099-C40C66FF867C}">
                  <a14:compatExt spid="_x0000_s45231"/>
                </a:ext>
                <a:ext uri="{FF2B5EF4-FFF2-40B4-BE49-F238E27FC236}">
                  <a16:creationId xmlns:a16="http://schemas.microsoft.com/office/drawing/2014/main" id="{D91D96DD-D9AE-7E41-81EF-5465227EEDC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33</xdr:row>
          <xdr:rowOff>50800</xdr:rowOff>
        </xdr:from>
        <xdr:to>
          <xdr:col>27</xdr:col>
          <xdr:colOff>279400</xdr:colOff>
          <xdr:row>33</xdr:row>
          <xdr:rowOff>241300</xdr:rowOff>
        </xdr:to>
        <xdr:sp macro="" textlink="">
          <xdr:nvSpPr>
            <xdr:cNvPr id="45232" name="Check Box 176" hidden="1">
              <a:extLst>
                <a:ext uri="{63B3BB69-23CF-44E3-9099-C40C66FF867C}">
                  <a14:compatExt spid="_x0000_s45232"/>
                </a:ext>
                <a:ext uri="{FF2B5EF4-FFF2-40B4-BE49-F238E27FC236}">
                  <a16:creationId xmlns:a16="http://schemas.microsoft.com/office/drawing/2014/main" id="{D7287208-7AE2-9D46-B87A-6ADE6CD36B5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63500</xdr:colOff>
          <xdr:row>34</xdr:row>
          <xdr:rowOff>50800</xdr:rowOff>
        </xdr:from>
        <xdr:to>
          <xdr:col>24</xdr:col>
          <xdr:colOff>279400</xdr:colOff>
          <xdr:row>34</xdr:row>
          <xdr:rowOff>228600</xdr:rowOff>
        </xdr:to>
        <xdr:sp macro="" textlink="">
          <xdr:nvSpPr>
            <xdr:cNvPr id="45233" name="Check Box 177" hidden="1">
              <a:extLst>
                <a:ext uri="{63B3BB69-23CF-44E3-9099-C40C66FF867C}">
                  <a14:compatExt spid="_x0000_s45233"/>
                </a:ext>
                <a:ext uri="{FF2B5EF4-FFF2-40B4-BE49-F238E27FC236}">
                  <a16:creationId xmlns:a16="http://schemas.microsoft.com/office/drawing/2014/main" id="{85F5623C-98A0-634B-8039-76BD681C9B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34</xdr:row>
          <xdr:rowOff>50800</xdr:rowOff>
        </xdr:from>
        <xdr:to>
          <xdr:col>25</xdr:col>
          <xdr:colOff>279400</xdr:colOff>
          <xdr:row>34</xdr:row>
          <xdr:rowOff>241300</xdr:rowOff>
        </xdr:to>
        <xdr:sp macro="" textlink="">
          <xdr:nvSpPr>
            <xdr:cNvPr id="45234" name="Check Box 178" hidden="1">
              <a:extLst>
                <a:ext uri="{63B3BB69-23CF-44E3-9099-C40C66FF867C}">
                  <a14:compatExt spid="_x0000_s45234"/>
                </a:ext>
                <a:ext uri="{FF2B5EF4-FFF2-40B4-BE49-F238E27FC236}">
                  <a16:creationId xmlns:a16="http://schemas.microsoft.com/office/drawing/2014/main" id="{021C3755-7C14-AE40-B0D5-25B01C5FFB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34</xdr:row>
          <xdr:rowOff>50800</xdr:rowOff>
        </xdr:from>
        <xdr:to>
          <xdr:col>26</xdr:col>
          <xdr:colOff>317500</xdr:colOff>
          <xdr:row>34</xdr:row>
          <xdr:rowOff>228600</xdr:rowOff>
        </xdr:to>
        <xdr:sp macro="" textlink="">
          <xdr:nvSpPr>
            <xdr:cNvPr id="45235" name="Check Box 179" hidden="1">
              <a:extLst>
                <a:ext uri="{63B3BB69-23CF-44E3-9099-C40C66FF867C}">
                  <a14:compatExt spid="_x0000_s45235"/>
                </a:ext>
                <a:ext uri="{FF2B5EF4-FFF2-40B4-BE49-F238E27FC236}">
                  <a16:creationId xmlns:a16="http://schemas.microsoft.com/office/drawing/2014/main" id="{360B6BBD-02C3-CE46-AA49-6FDBE333A5B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34</xdr:row>
          <xdr:rowOff>50800</xdr:rowOff>
        </xdr:from>
        <xdr:to>
          <xdr:col>27</xdr:col>
          <xdr:colOff>279400</xdr:colOff>
          <xdr:row>34</xdr:row>
          <xdr:rowOff>241300</xdr:rowOff>
        </xdr:to>
        <xdr:sp macro="" textlink="">
          <xdr:nvSpPr>
            <xdr:cNvPr id="45236" name="Check Box 180" hidden="1">
              <a:extLst>
                <a:ext uri="{63B3BB69-23CF-44E3-9099-C40C66FF867C}">
                  <a14:compatExt spid="_x0000_s45236"/>
                </a:ext>
                <a:ext uri="{FF2B5EF4-FFF2-40B4-BE49-F238E27FC236}">
                  <a16:creationId xmlns:a16="http://schemas.microsoft.com/office/drawing/2014/main" id="{059BEE0D-E4AC-014D-B320-3ED635B2ED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35</xdr:row>
          <xdr:rowOff>38100</xdr:rowOff>
        </xdr:from>
        <xdr:to>
          <xdr:col>24</xdr:col>
          <xdr:colOff>304800</xdr:colOff>
          <xdr:row>35</xdr:row>
          <xdr:rowOff>241300</xdr:rowOff>
        </xdr:to>
        <xdr:sp macro="" textlink="">
          <xdr:nvSpPr>
            <xdr:cNvPr id="45237" name="Check Box 181" hidden="1">
              <a:extLst>
                <a:ext uri="{63B3BB69-23CF-44E3-9099-C40C66FF867C}">
                  <a14:compatExt spid="_x0000_s45237"/>
                </a:ext>
                <a:ext uri="{FF2B5EF4-FFF2-40B4-BE49-F238E27FC236}">
                  <a16:creationId xmlns:a16="http://schemas.microsoft.com/office/drawing/2014/main" id="{0AEB02F5-4954-D34A-A722-5BEE814EE08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35</xdr:row>
          <xdr:rowOff>38100</xdr:rowOff>
        </xdr:from>
        <xdr:to>
          <xdr:col>25</xdr:col>
          <xdr:colOff>304800</xdr:colOff>
          <xdr:row>35</xdr:row>
          <xdr:rowOff>241300</xdr:rowOff>
        </xdr:to>
        <xdr:sp macro="" textlink="">
          <xdr:nvSpPr>
            <xdr:cNvPr id="45238" name="Check Box 182" hidden="1">
              <a:extLst>
                <a:ext uri="{63B3BB69-23CF-44E3-9099-C40C66FF867C}">
                  <a14:compatExt spid="_x0000_s45238"/>
                </a:ext>
                <a:ext uri="{FF2B5EF4-FFF2-40B4-BE49-F238E27FC236}">
                  <a16:creationId xmlns:a16="http://schemas.microsoft.com/office/drawing/2014/main" id="{E04223A6-0A9F-DC41-B2D2-3E9A616BAB6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35</xdr:row>
          <xdr:rowOff>38100</xdr:rowOff>
        </xdr:from>
        <xdr:to>
          <xdr:col>26</xdr:col>
          <xdr:colOff>304800</xdr:colOff>
          <xdr:row>35</xdr:row>
          <xdr:rowOff>241300</xdr:rowOff>
        </xdr:to>
        <xdr:sp macro="" textlink="">
          <xdr:nvSpPr>
            <xdr:cNvPr id="45239" name="Check Box 183" hidden="1">
              <a:extLst>
                <a:ext uri="{63B3BB69-23CF-44E3-9099-C40C66FF867C}">
                  <a14:compatExt spid="_x0000_s45239"/>
                </a:ext>
                <a:ext uri="{FF2B5EF4-FFF2-40B4-BE49-F238E27FC236}">
                  <a16:creationId xmlns:a16="http://schemas.microsoft.com/office/drawing/2014/main" id="{F7F4B725-9EC9-404D-BFEB-48FB8EC131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35</xdr:row>
          <xdr:rowOff>50800</xdr:rowOff>
        </xdr:from>
        <xdr:to>
          <xdr:col>27</xdr:col>
          <xdr:colOff>304800</xdr:colOff>
          <xdr:row>35</xdr:row>
          <xdr:rowOff>228600</xdr:rowOff>
        </xdr:to>
        <xdr:sp macro="" textlink="">
          <xdr:nvSpPr>
            <xdr:cNvPr id="45240" name="Check Box 184" hidden="1">
              <a:extLst>
                <a:ext uri="{63B3BB69-23CF-44E3-9099-C40C66FF867C}">
                  <a14:compatExt spid="_x0000_s45240"/>
                </a:ext>
                <a:ext uri="{FF2B5EF4-FFF2-40B4-BE49-F238E27FC236}">
                  <a16:creationId xmlns:a16="http://schemas.microsoft.com/office/drawing/2014/main" id="{44B7BDF9-6967-DE41-BAB7-79274B2FD3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37</xdr:row>
          <xdr:rowOff>38100</xdr:rowOff>
        </xdr:from>
        <xdr:to>
          <xdr:col>24</xdr:col>
          <xdr:colOff>304800</xdr:colOff>
          <xdr:row>37</xdr:row>
          <xdr:rowOff>241300</xdr:rowOff>
        </xdr:to>
        <xdr:sp macro="" textlink="">
          <xdr:nvSpPr>
            <xdr:cNvPr id="45241" name="Check Box 185" hidden="1">
              <a:extLst>
                <a:ext uri="{63B3BB69-23CF-44E3-9099-C40C66FF867C}">
                  <a14:compatExt spid="_x0000_s45241"/>
                </a:ext>
                <a:ext uri="{FF2B5EF4-FFF2-40B4-BE49-F238E27FC236}">
                  <a16:creationId xmlns:a16="http://schemas.microsoft.com/office/drawing/2014/main" id="{0305DEA6-1611-7742-AF71-1E7D80CC9CB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63500</xdr:colOff>
          <xdr:row>37</xdr:row>
          <xdr:rowOff>38100</xdr:rowOff>
        </xdr:from>
        <xdr:to>
          <xdr:col>25</xdr:col>
          <xdr:colOff>279400</xdr:colOff>
          <xdr:row>37</xdr:row>
          <xdr:rowOff>241300</xdr:rowOff>
        </xdr:to>
        <xdr:sp macro="" textlink="">
          <xdr:nvSpPr>
            <xdr:cNvPr id="45242" name="Check Box 186" hidden="1">
              <a:extLst>
                <a:ext uri="{63B3BB69-23CF-44E3-9099-C40C66FF867C}">
                  <a14:compatExt spid="_x0000_s45242"/>
                </a:ext>
                <a:ext uri="{FF2B5EF4-FFF2-40B4-BE49-F238E27FC236}">
                  <a16:creationId xmlns:a16="http://schemas.microsoft.com/office/drawing/2014/main" id="{2F4F820A-1982-C541-B6D1-D7287854EDD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37</xdr:row>
          <xdr:rowOff>38100</xdr:rowOff>
        </xdr:from>
        <xdr:to>
          <xdr:col>26</xdr:col>
          <xdr:colOff>304800</xdr:colOff>
          <xdr:row>37</xdr:row>
          <xdr:rowOff>241300</xdr:rowOff>
        </xdr:to>
        <xdr:sp macro="" textlink="">
          <xdr:nvSpPr>
            <xdr:cNvPr id="45243" name="Check Box 187" hidden="1">
              <a:extLst>
                <a:ext uri="{63B3BB69-23CF-44E3-9099-C40C66FF867C}">
                  <a14:compatExt spid="_x0000_s45243"/>
                </a:ext>
                <a:ext uri="{FF2B5EF4-FFF2-40B4-BE49-F238E27FC236}">
                  <a16:creationId xmlns:a16="http://schemas.microsoft.com/office/drawing/2014/main" id="{3243146F-23E5-DA4F-99BA-351ABEB079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37</xdr:row>
          <xdr:rowOff>38100</xdr:rowOff>
        </xdr:from>
        <xdr:to>
          <xdr:col>27</xdr:col>
          <xdr:colOff>304800</xdr:colOff>
          <xdr:row>37</xdr:row>
          <xdr:rowOff>241300</xdr:rowOff>
        </xdr:to>
        <xdr:sp macro="" textlink="">
          <xdr:nvSpPr>
            <xdr:cNvPr id="45244" name="Check Box 188" hidden="1">
              <a:extLst>
                <a:ext uri="{63B3BB69-23CF-44E3-9099-C40C66FF867C}">
                  <a14:compatExt spid="_x0000_s45244"/>
                </a:ext>
                <a:ext uri="{FF2B5EF4-FFF2-40B4-BE49-F238E27FC236}">
                  <a16:creationId xmlns:a16="http://schemas.microsoft.com/office/drawing/2014/main" id="{BDF3FE7F-3180-8743-A4BA-64903D1A242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38</xdr:row>
          <xdr:rowOff>50800</xdr:rowOff>
        </xdr:from>
        <xdr:to>
          <xdr:col>24</xdr:col>
          <xdr:colOff>279400</xdr:colOff>
          <xdr:row>38</xdr:row>
          <xdr:rowOff>241300</xdr:rowOff>
        </xdr:to>
        <xdr:sp macro="" textlink="">
          <xdr:nvSpPr>
            <xdr:cNvPr id="45245" name="Check Box 189" hidden="1">
              <a:extLst>
                <a:ext uri="{63B3BB69-23CF-44E3-9099-C40C66FF867C}">
                  <a14:compatExt spid="_x0000_s45245"/>
                </a:ext>
                <a:ext uri="{FF2B5EF4-FFF2-40B4-BE49-F238E27FC236}">
                  <a16:creationId xmlns:a16="http://schemas.microsoft.com/office/drawing/2014/main" id="{124B3E5A-F2B7-AE45-A837-C9230A0887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38</xdr:row>
          <xdr:rowOff>50800</xdr:rowOff>
        </xdr:from>
        <xdr:to>
          <xdr:col>25</xdr:col>
          <xdr:colOff>279400</xdr:colOff>
          <xdr:row>38</xdr:row>
          <xdr:rowOff>241300</xdr:rowOff>
        </xdr:to>
        <xdr:sp macro="" textlink="">
          <xdr:nvSpPr>
            <xdr:cNvPr id="45246" name="Check Box 190" hidden="1">
              <a:extLst>
                <a:ext uri="{63B3BB69-23CF-44E3-9099-C40C66FF867C}">
                  <a14:compatExt spid="_x0000_s45246"/>
                </a:ext>
                <a:ext uri="{FF2B5EF4-FFF2-40B4-BE49-F238E27FC236}">
                  <a16:creationId xmlns:a16="http://schemas.microsoft.com/office/drawing/2014/main" id="{96F44D8F-FD22-E04C-A5B2-A2F9FD29794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38</xdr:row>
          <xdr:rowOff>50800</xdr:rowOff>
        </xdr:from>
        <xdr:to>
          <xdr:col>26</xdr:col>
          <xdr:colOff>304800</xdr:colOff>
          <xdr:row>38</xdr:row>
          <xdr:rowOff>241300</xdr:rowOff>
        </xdr:to>
        <xdr:sp macro="" textlink="">
          <xdr:nvSpPr>
            <xdr:cNvPr id="45247" name="Check Box 191" hidden="1">
              <a:extLst>
                <a:ext uri="{63B3BB69-23CF-44E3-9099-C40C66FF867C}">
                  <a14:compatExt spid="_x0000_s45247"/>
                </a:ext>
                <a:ext uri="{FF2B5EF4-FFF2-40B4-BE49-F238E27FC236}">
                  <a16:creationId xmlns:a16="http://schemas.microsoft.com/office/drawing/2014/main" id="{EBA21D0D-847B-E74C-92D8-B1650E23A5F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38</xdr:row>
          <xdr:rowOff>38100</xdr:rowOff>
        </xdr:from>
        <xdr:to>
          <xdr:col>27</xdr:col>
          <xdr:colOff>304800</xdr:colOff>
          <xdr:row>38</xdr:row>
          <xdr:rowOff>241300</xdr:rowOff>
        </xdr:to>
        <xdr:sp macro="" textlink="">
          <xdr:nvSpPr>
            <xdr:cNvPr id="45248" name="Check Box 192" hidden="1">
              <a:extLst>
                <a:ext uri="{63B3BB69-23CF-44E3-9099-C40C66FF867C}">
                  <a14:compatExt spid="_x0000_s45248"/>
                </a:ext>
                <a:ext uri="{FF2B5EF4-FFF2-40B4-BE49-F238E27FC236}">
                  <a16:creationId xmlns:a16="http://schemas.microsoft.com/office/drawing/2014/main" id="{400425D5-620B-6044-B430-71C603A57AF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50</xdr:row>
          <xdr:rowOff>50800</xdr:rowOff>
        </xdr:from>
        <xdr:to>
          <xdr:col>24</xdr:col>
          <xdr:colOff>279400</xdr:colOff>
          <xdr:row>50</xdr:row>
          <xdr:rowOff>241300</xdr:rowOff>
        </xdr:to>
        <xdr:sp macro="" textlink="">
          <xdr:nvSpPr>
            <xdr:cNvPr id="45261" name="Check Box 205" hidden="1">
              <a:extLst>
                <a:ext uri="{63B3BB69-23CF-44E3-9099-C40C66FF867C}">
                  <a14:compatExt spid="_x0000_s45261"/>
                </a:ext>
                <a:ext uri="{FF2B5EF4-FFF2-40B4-BE49-F238E27FC236}">
                  <a16:creationId xmlns:a16="http://schemas.microsoft.com/office/drawing/2014/main" id="{F3F58C66-1419-8B4A-8D45-27E3B262007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50</xdr:row>
          <xdr:rowOff>50800</xdr:rowOff>
        </xdr:from>
        <xdr:to>
          <xdr:col>25</xdr:col>
          <xdr:colOff>304800</xdr:colOff>
          <xdr:row>50</xdr:row>
          <xdr:rowOff>241300</xdr:rowOff>
        </xdr:to>
        <xdr:sp macro="" textlink="">
          <xdr:nvSpPr>
            <xdr:cNvPr id="45262" name="Check Box 206" hidden="1">
              <a:extLst>
                <a:ext uri="{63B3BB69-23CF-44E3-9099-C40C66FF867C}">
                  <a14:compatExt spid="_x0000_s45262"/>
                </a:ext>
                <a:ext uri="{FF2B5EF4-FFF2-40B4-BE49-F238E27FC236}">
                  <a16:creationId xmlns:a16="http://schemas.microsoft.com/office/drawing/2014/main" id="{48314999-B33D-1B4C-9507-476D2C19D6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50</xdr:row>
          <xdr:rowOff>50800</xdr:rowOff>
        </xdr:from>
        <xdr:to>
          <xdr:col>26</xdr:col>
          <xdr:colOff>304800</xdr:colOff>
          <xdr:row>50</xdr:row>
          <xdr:rowOff>241300</xdr:rowOff>
        </xdr:to>
        <xdr:sp macro="" textlink="">
          <xdr:nvSpPr>
            <xdr:cNvPr id="45263" name="Check Box 207" hidden="1">
              <a:extLst>
                <a:ext uri="{63B3BB69-23CF-44E3-9099-C40C66FF867C}">
                  <a14:compatExt spid="_x0000_s45263"/>
                </a:ext>
                <a:ext uri="{FF2B5EF4-FFF2-40B4-BE49-F238E27FC236}">
                  <a16:creationId xmlns:a16="http://schemas.microsoft.com/office/drawing/2014/main" id="{553E7B40-7513-A74D-A734-7F634ABE8E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50</xdr:row>
          <xdr:rowOff>50800</xdr:rowOff>
        </xdr:from>
        <xdr:to>
          <xdr:col>27</xdr:col>
          <xdr:colOff>304800</xdr:colOff>
          <xdr:row>50</xdr:row>
          <xdr:rowOff>241300</xdr:rowOff>
        </xdr:to>
        <xdr:sp macro="" textlink="">
          <xdr:nvSpPr>
            <xdr:cNvPr id="45264" name="Check Box 208" hidden="1">
              <a:extLst>
                <a:ext uri="{63B3BB69-23CF-44E3-9099-C40C66FF867C}">
                  <a14:compatExt spid="_x0000_s45264"/>
                </a:ext>
                <a:ext uri="{FF2B5EF4-FFF2-40B4-BE49-F238E27FC236}">
                  <a16:creationId xmlns:a16="http://schemas.microsoft.com/office/drawing/2014/main" id="{142B495D-FE2A-CA44-BFCF-39691DD5EF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8</xdr:row>
          <xdr:rowOff>50800</xdr:rowOff>
        </xdr:from>
        <xdr:to>
          <xdr:col>24</xdr:col>
          <xdr:colOff>279400</xdr:colOff>
          <xdr:row>8</xdr:row>
          <xdr:rowOff>228600</xdr:rowOff>
        </xdr:to>
        <xdr:sp macro="" textlink="">
          <xdr:nvSpPr>
            <xdr:cNvPr id="45265" name="Check Box 209" hidden="1">
              <a:extLst>
                <a:ext uri="{63B3BB69-23CF-44E3-9099-C40C66FF867C}">
                  <a14:compatExt spid="_x0000_s45265"/>
                </a:ext>
                <a:ext uri="{FF2B5EF4-FFF2-40B4-BE49-F238E27FC236}">
                  <a16:creationId xmlns:a16="http://schemas.microsoft.com/office/drawing/2014/main" id="{83068AA3-1D55-D440-8268-951A9A10CF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8</xdr:row>
          <xdr:rowOff>38100</xdr:rowOff>
        </xdr:from>
        <xdr:to>
          <xdr:col>25</xdr:col>
          <xdr:colOff>304800</xdr:colOff>
          <xdr:row>8</xdr:row>
          <xdr:rowOff>241300</xdr:rowOff>
        </xdr:to>
        <xdr:sp macro="" textlink="">
          <xdr:nvSpPr>
            <xdr:cNvPr id="45266" name="Check Box 210" hidden="1">
              <a:extLst>
                <a:ext uri="{63B3BB69-23CF-44E3-9099-C40C66FF867C}">
                  <a14:compatExt spid="_x0000_s45266"/>
                </a:ext>
                <a:ext uri="{FF2B5EF4-FFF2-40B4-BE49-F238E27FC236}">
                  <a16:creationId xmlns:a16="http://schemas.microsoft.com/office/drawing/2014/main" id="{4D3FA667-5B60-D049-9B3D-DD2A0FF9A8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8</xdr:row>
          <xdr:rowOff>50800</xdr:rowOff>
        </xdr:from>
        <xdr:to>
          <xdr:col>26</xdr:col>
          <xdr:colOff>304800</xdr:colOff>
          <xdr:row>8</xdr:row>
          <xdr:rowOff>241300</xdr:rowOff>
        </xdr:to>
        <xdr:sp macro="" textlink="">
          <xdr:nvSpPr>
            <xdr:cNvPr id="45267" name="Check Box 211" hidden="1">
              <a:extLst>
                <a:ext uri="{63B3BB69-23CF-44E3-9099-C40C66FF867C}">
                  <a14:compatExt spid="_x0000_s45267"/>
                </a:ext>
                <a:ext uri="{FF2B5EF4-FFF2-40B4-BE49-F238E27FC236}">
                  <a16:creationId xmlns:a16="http://schemas.microsoft.com/office/drawing/2014/main" id="{C815F311-CA87-F646-9B9B-173EDD0982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63500</xdr:colOff>
          <xdr:row>8</xdr:row>
          <xdr:rowOff>38100</xdr:rowOff>
        </xdr:from>
        <xdr:to>
          <xdr:col>27</xdr:col>
          <xdr:colOff>279400</xdr:colOff>
          <xdr:row>8</xdr:row>
          <xdr:rowOff>241300</xdr:rowOff>
        </xdr:to>
        <xdr:sp macro="" textlink="">
          <xdr:nvSpPr>
            <xdr:cNvPr id="45268" name="Check Box 212" hidden="1">
              <a:extLst>
                <a:ext uri="{63B3BB69-23CF-44E3-9099-C40C66FF867C}">
                  <a14:compatExt spid="_x0000_s45268"/>
                </a:ext>
                <a:ext uri="{FF2B5EF4-FFF2-40B4-BE49-F238E27FC236}">
                  <a16:creationId xmlns:a16="http://schemas.microsoft.com/office/drawing/2014/main" id="{B20827E7-E780-334A-B20E-565F214BD4E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63500</xdr:colOff>
          <xdr:row>9</xdr:row>
          <xdr:rowOff>38100</xdr:rowOff>
        </xdr:from>
        <xdr:to>
          <xdr:col>24</xdr:col>
          <xdr:colOff>279400</xdr:colOff>
          <xdr:row>9</xdr:row>
          <xdr:rowOff>241300</xdr:rowOff>
        </xdr:to>
        <xdr:sp macro="" textlink="">
          <xdr:nvSpPr>
            <xdr:cNvPr id="45269" name="Check Box 213" hidden="1">
              <a:extLst>
                <a:ext uri="{63B3BB69-23CF-44E3-9099-C40C66FF867C}">
                  <a14:compatExt spid="_x0000_s45269"/>
                </a:ext>
                <a:ext uri="{FF2B5EF4-FFF2-40B4-BE49-F238E27FC236}">
                  <a16:creationId xmlns:a16="http://schemas.microsoft.com/office/drawing/2014/main" id="{FDD31198-B6CD-0244-B5F9-54E5466CF7E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9</xdr:row>
          <xdr:rowOff>38100</xdr:rowOff>
        </xdr:from>
        <xdr:to>
          <xdr:col>25</xdr:col>
          <xdr:colOff>304800</xdr:colOff>
          <xdr:row>9</xdr:row>
          <xdr:rowOff>241300</xdr:rowOff>
        </xdr:to>
        <xdr:sp macro="" textlink="">
          <xdr:nvSpPr>
            <xdr:cNvPr id="45270" name="Check Box 214" hidden="1">
              <a:extLst>
                <a:ext uri="{63B3BB69-23CF-44E3-9099-C40C66FF867C}">
                  <a14:compatExt spid="_x0000_s45270"/>
                </a:ext>
                <a:ext uri="{FF2B5EF4-FFF2-40B4-BE49-F238E27FC236}">
                  <a16:creationId xmlns:a16="http://schemas.microsoft.com/office/drawing/2014/main" id="{02212D52-0E29-7F47-BCD0-0447ACA114A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xdr:row>
          <xdr:rowOff>38100</xdr:rowOff>
        </xdr:from>
        <xdr:to>
          <xdr:col>26</xdr:col>
          <xdr:colOff>304800</xdr:colOff>
          <xdr:row>9</xdr:row>
          <xdr:rowOff>241300</xdr:rowOff>
        </xdr:to>
        <xdr:sp macro="" textlink="">
          <xdr:nvSpPr>
            <xdr:cNvPr id="45271" name="Check Box 215" hidden="1">
              <a:extLst>
                <a:ext uri="{63B3BB69-23CF-44E3-9099-C40C66FF867C}">
                  <a14:compatExt spid="_x0000_s45271"/>
                </a:ext>
                <a:ext uri="{FF2B5EF4-FFF2-40B4-BE49-F238E27FC236}">
                  <a16:creationId xmlns:a16="http://schemas.microsoft.com/office/drawing/2014/main" id="{0AB925E6-0BDD-9240-9276-B3939C6ACF7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9</xdr:row>
          <xdr:rowOff>50800</xdr:rowOff>
        </xdr:from>
        <xdr:to>
          <xdr:col>27</xdr:col>
          <xdr:colOff>279400</xdr:colOff>
          <xdr:row>9</xdr:row>
          <xdr:rowOff>241300</xdr:rowOff>
        </xdr:to>
        <xdr:sp macro="" textlink="">
          <xdr:nvSpPr>
            <xdr:cNvPr id="45272" name="Check Box 216" hidden="1">
              <a:extLst>
                <a:ext uri="{63B3BB69-23CF-44E3-9099-C40C66FF867C}">
                  <a14:compatExt spid="_x0000_s45272"/>
                </a:ext>
                <a:ext uri="{FF2B5EF4-FFF2-40B4-BE49-F238E27FC236}">
                  <a16:creationId xmlns:a16="http://schemas.microsoft.com/office/drawing/2014/main" id="{7089E303-8B43-CC4F-ABC7-CC6A8025AAF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51</xdr:row>
          <xdr:rowOff>50800</xdr:rowOff>
        </xdr:from>
        <xdr:to>
          <xdr:col>24</xdr:col>
          <xdr:colOff>304800</xdr:colOff>
          <xdr:row>51</xdr:row>
          <xdr:rowOff>241300</xdr:rowOff>
        </xdr:to>
        <xdr:sp macro="" textlink="">
          <xdr:nvSpPr>
            <xdr:cNvPr id="45285" name="Check Box 229" hidden="1">
              <a:extLst>
                <a:ext uri="{63B3BB69-23CF-44E3-9099-C40C66FF867C}">
                  <a14:compatExt spid="_x0000_s45285"/>
                </a:ext>
                <a:ext uri="{FF2B5EF4-FFF2-40B4-BE49-F238E27FC236}">
                  <a16:creationId xmlns:a16="http://schemas.microsoft.com/office/drawing/2014/main" id="{5C76A71F-9D65-F945-BB19-767F29F83DA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51</xdr:row>
          <xdr:rowOff>50800</xdr:rowOff>
        </xdr:from>
        <xdr:to>
          <xdr:col>25</xdr:col>
          <xdr:colOff>279400</xdr:colOff>
          <xdr:row>51</xdr:row>
          <xdr:rowOff>241300</xdr:rowOff>
        </xdr:to>
        <xdr:sp macro="" textlink="">
          <xdr:nvSpPr>
            <xdr:cNvPr id="45286" name="Check Box 230" hidden="1">
              <a:extLst>
                <a:ext uri="{63B3BB69-23CF-44E3-9099-C40C66FF867C}">
                  <a14:compatExt spid="_x0000_s45286"/>
                </a:ext>
                <a:ext uri="{FF2B5EF4-FFF2-40B4-BE49-F238E27FC236}">
                  <a16:creationId xmlns:a16="http://schemas.microsoft.com/office/drawing/2014/main" id="{11CD0188-5ADF-1A4A-8448-344FDAFD33B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51</xdr:row>
          <xdr:rowOff>50800</xdr:rowOff>
        </xdr:from>
        <xdr:to>
          <xdr:col>26</xdr:col>
          <xdr:colOff>304800</xdr:colOff>
          <xdr:row>51</xdr:row>
          <xdr:rowOff>241300</xdr:rowOff>
        </xdr:to>
        <xdr:sp macro="" textlink="">
          <xdr:nvSpPr>
            <xdr:cNvPr id="45287" name="Check Box 231" hidden="1">
              <a:extLst>
                <a:ext uri="{63B3BB69-23CF-44E3-9099-C40C66FF867C}">
                  <a14:compatExt spid="_x0000_s45287"/>
                </a:ext>
                <a:ext uri="{FF2B5EF4-FFF2-40B4-BE49-F238E27FC236}">
                  <a16:creationId xmlns:a16="http://schemas.microsoft.com/office/drawing/2014/main" id="{01DFBB13-7847-2149-9E10-320FCBBBE1F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51</xdr:row>
          <xdr:rowOff>38100</xdr:rowOff>
        </xdr:from>
        <xdr:to>
          <xdr:col>27</xdr:col>
          <xdr:colOff>279400</xdr:colOff>
          <xdr:row>51</xdr:row>
          <xdr:rowOff>254000</xdr:rowOff>
        </xdr:to>
        <xdr:sp macro="" textlink="">
          <xdr:nvSpPr>
            <xdr:cNvPr id="45288" name="Check Box 232" hidden="1">
              <a:extLst>
                <a:ext uri="{63B3BB69-23CF-44E3-9099-C40C66FF867C}">
                  <a14:compatExt spid="_x0000_s45288"/>
                </a:ext>
                <a:ext uri="{FF2B5EF4-FFF2-40B4-BE49-F238E27FC236}">
                  <a16:creationId xmlns:a16="http://schemas.microsoft.com/office/drawing/2014/main" id="{A2605FAF-169F-0D4F-8D57-D2276BDC5D8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13</xdr:row>
          <xdr:rowOff>50800</xdr:rowOff>
        </xdr:from>
        <xdr:to>
          <xdr:col>24</xdr:col>
          <xdr:colOff>279400</xdr:colOff>
          <xdr:row>13</xdr:row>
          <xdr:rowOff>228600</xdr:rowOff>
        </xdr:to>
        <xdr:sp macro="" textlink="">
          <xdr:nvSpPr>
            <xdr:cNvPr id="45289" name="Check Box 233" hidden="1">
              <a:extLst>
                <a:ext uri="{63B3BB69-23CF-44E3-9099-C40C66FF867C}">
                  <a14:compatExt spid="_x0000_s45289"/>
                </a:ext>
                <a:ext uri="{FF2B5EF4-FFF2-40B4-BE49-F238E27FC236}">
                  <a16:creationId xmlns:a16="http://schemas.microsoft.com/office/drawing/2014/main" id="{5D1B9443-8E2B-E145-A05D-34DBB7BF99D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13</xdr:row>
          <xdr:rowOff>50800</xdr:rowOff>
        </xdr:from>
        <xdr:to>
          <xdr:col>25</xdr:col>
          <xdr:colOff>304800</xdr:colOff>
          <xdr:row>13</xdr:row>
          <xdr:rowOff>241300</xdr:rowOff>
        </xdr:to>
        <xdr:sp macro="" textlink="">
          <xdr:nvSpPr>
            <xdr:cNvPr id="45290" name="Check Box 234" hidden="1">
              <a:extLst>
                <a:ext uri="{63B3BB69-23CF-44E3-9099-C40C66FF867C}">
                  <a14:compatExt spid="_x0000_s45290"/>
                </a:ext>
                <a:ext uri="{FF2B5EF4-FFF2-40B4-BE49-F238E27FC236}">
                  <a16:creationId xmlns:a16="http://schemas.microsoft.com/office/drawing/2014/main" id="{61494DAD-52F0-B54F-95A5-15E309215FD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xdr:row>
          <xdr:rowOff>50800</xdr:rowOff>
        </xdr:from>
        <xdr:to>
          <xdr:col>26</xdr:col>
          <xdr:colOff>304800</xdr:colOff>
          <xdr:row>13</xdr:row>
          <xdr:rowOff>228600</xdr:rowOff>
        </xdr:to>
        <xdr:sp macro="" textlink="">
          <xdr:nvSpPr>
            <xdr:cNvPr id="45291" name="Check Box 235" hidden="1">
              <a:extLst>
                <a:ext uri="{63B3BB69-23CF-44E3-9099-C40C66FF867C}">
                  <a14:compatExt spid="_x0000_s45291"/>
                </a:ext>
                <a:ext uri="{FF2B5EF4-FFF2-40B4-BE49-F238E27FC236}">
                  <a16:creationId xmlns:a16="http://schemas.microsoft.com/office/drawing/2014/main" id="{2D95161C-80E9-9E41-BD86-0FB4977EA99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13</xdr:row>
          <xdr:rowOff>50800</xdr:rowOff>
        </xdr:from>
        <xdr:to>
          <xdr:col>27</xdr:col>
          <xdr:colOff>304800</xdr:colOff>
          <xdr:row>13</xdr:row>
          <xdr:rowOff>241300</xdr:rowOff>
        </xdr:to>
        <xdr:sp macro="" textlink="">
          <xdr:nvSpPr>
            <xdr:cNvPr id="45292" name="Check Box 236" hidden="1">
              <a:extLst>
                <a:ext uri="{63B3BB69-23CF-44E3-9099-C40C66FF867C}">
                  <a14:compatExt spid="_x0000_s45292"/>
                </a:ext>
                <a:ext uri="{FF2B5EF4-FFF2-40B4-BE49-F238E27FC236}">
                  <a16:creationId xmlns:a16="http://schemas.microsoft.com/office/drawing/2014/main" id="{B0F2213B-E7F1-1F42-93E4-87D16F8FB3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14</xdr:row>
          <xdr:rowOff>38100</xdr:rowOff>
        </xdr:from>
        <xdr:to>
          <xdr:col>24</xdr:col>
          <xdr:colOff>304800</xdr:colOff>
          <xdr:row>14</xdr:row>
          <xdr:rowOff>241300</xdr:rowOff>
        </xdr:to>
        <xdr:sp macro="" textlink="">
          <xdr:nvSpPr>
            <xdr:cNvPr id="45293" name="Check Box 237" hidden="1">
              <a:extLst>
                <a:ext uri="{63B3BB69-23CF-44E3-9099-C40C66FF867C}">
                  <a14:compatExt spid="_x0000_s45293"/>
                </a:ext>
                <a:ext uri="{FF2B5EF4-FFF2-40B4-BE49-F238E27FC236}">
                  <a16:creationId xmlns:a16="http://schemas.microsoft.com/office/drawing/2014/main" id="{E8AA0B62-70B8-8F41-8990-E262692683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14</xdr:row>
          <xdr:rowOff>38100</xdr:rowOff>
        </xdr:from>
        <xdr:to>
          <xdr:col>25</xdr:col>
          <xdr:colOff>304800</xdr:colOff>
          <xdr:row>14</xdr:row>
          <xdr:rowOff>241300</xdr:rowOff>
        </xdr:to>
        <xdr:sp macro="" textlink="">
          <xdr:nvSpPr>
            <xdr:cNvPr id="45294" name="Check Box 238" hidden="1">
              <a:extLst>
                <a:ext uri="{63B3BB69-23CF-44E3-9099-C40C66FF867C}">
                  <a14:compatExt spid="_x0000_s45294"/>
                </a:ext>
                <a:ext uri="{FF2B5EF4-FFF2-40B4-BE49-F238E27FC236}">
                  <a16:creationId xmlns:a16="http://schemas.microsoft.com/office/drawing/2014/main" id="{8CC7D879-BC68-D744-A305-D89501B1849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14</xdr:row>
          <xdr:rowOff>38100</xdr:rowOff>
        </xdr:from>
        <xdr:to>
          <xdr:col>26</xdr:col>
          <xdr:colOff>304800</xdr:colOff>
          <xdr:row>14</xdr:row>
          <xdr:rowOff>241300</xdr:rowOff>
        </xdr:to>
        <xdr:sp macro="" textlink="">
          <xdr:nvSpPr>
            <xdr:cNvPr id="45295" name="Check Box 239" hidden="1">
              <a:extLst>
                <a:ext uri="{63B3BB69-23CF-44E3-9099-C40C66FF867C}">
                  <a14:compatExt spid="_x0000_s45295"/>
                </a:ext>
                <a:ext uri="{FF2B5EF4-FFF2-40B4-BE49-F238E27FC236}">
                  <a16:creationId xmlns:a16="http://schemas.microsoft.com/office/drawing/2014/main" id="{C5349B1C-334F-6F43-8E44-FB6B668F19E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14</xdr:row>
          <xdr:rowOff>50800</xdr:rowOff>
        </xdr:from>
        <xdr:to>
          <xdr:col>27</xdr:col>
          <xdr:colOff>304800</xdr:colOff>
          <xdr:row>14</xdr:row>
          <xdr:rowOff>241300</xdr:rowOff>
        </xdr:to>
        <xdr:sp macro="" textlink="">
          <xdr:nvSpPr>
            <xdr:cNvPr id="45296" name="Check Box 240" hidden="1">
              <a:extLst>
                <a:ext uri="{63B3BB69-23CF-44E3-9099-C40C66FF867C}">
                  <a14:compatExt spid="_x0000_s45296"/>
                </a:ext>
                <a:ext uri="{FF2B5EF4-FFF2-40B4-BE49-F238E27FC236}">
                  <a16:creationId xmlns:a16="http://schemas.microsoft.com/office/drawing/2014/main" id="{419064FD-BAC6-664C-9546-26DB1D43563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52</xdr:row>
          <xdr:rowOff>38100</xdr:rowOff>
        </xdr:from>
        <xdr:to>
          <xdr:col>24</xdr:col>
          <xdr:colOff>304800</xdr:colOff>
          <xdr:row>52</xdr:row>
          <xdr:rowOff>241300</xdr:rowOff>
        </xdr:to>
        <xdr:sp macro="" textlink="">
          <xdr:nvSpPr>
            <xdr:cNvPr id="45317" name="Check Box 261" hidden="1">
              <a:extLst>
                <a:ext uri="{63B3BB69-23CF-44E3-9099-C40C66FF867C}">
                  <a14:compatExt spid="_x0000_s45317"/>
                </a:ext>
                <a:ext uri="{FF2B5EF4-FFF2-40B4-BE49-F238E27FC236}">
                  <a16:creationId xmlns:a16="http://schemas.microsoft.com/office/drawing/2014/main" id="{E5CDB169-F2DD-8547-8412-5BD2E92C86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52</xdr:row>
          <xdr:rowOff>38100</xdr:rowOff>
        </xdr:from>
        <xdr:to>
          <xdr:col>25</xdr:col>
          <xdr:colOff>304800</xdr:colOff>
          <xdr:row>52</xdr:row>
          <xdr:rowOff>241300</xdr:rowOff>
        </xdr:to>
        <xdr:sp macro="" textlink="">
          <xdr:nvSpPr>
            <xdr:cNvPr id="45318" name="Check Box 262" hidden="1">
              <a:extLst>
                <a:ext uri="{63B3BB69-23CF-44E3-9099-C40C66FF867C}">
                  <a14:compatExt spid="_x0000_s45318"/>
                </a:ext>
                <a:ext uri="{FF2B5EF4-FFF2-40B4-BE49-F238E27FC236}">
                  <a16:creationId xmlns:a16="http://schemas.microsoft.com/office/drawing/2014/main" id="{C7ECB88F-2A7C-F14D-AAF8-1FB0622892B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52</xdr:row>
          <xdr:rowOff>38100</xdr:rowOff>
        </xdr:from>
        <xdr:to>
          <xdr:col>26</xdr:col>
          <xdr:colOff>304800</xdr:colOff>
          <xdr:row>52</xdr:row>
          <xdr:rowOff>241300</xdr:rowOff>
        </xdr:to>
        <xdr:sp macro="" textlink="">
          <xdr:nvSpPr>
            <xdr:cNvPr id="45319" name="Check Box 263" hidden="1">
              <a:extLst>
                <a:ext uri="{63B3BB69-23CF-44E3-9099-C40C66FF867C}">
                  <a14:compatExt spid="_x0000_s45319"/>
                </a:ext>
                <a:ext uri="{FF2B5EF4-FFF2-40B4-BE49-F238E27FC236}">
                  <a16:creationId xmlns:a16="http://schemas.microsoft.com/office/drawing/2014/main" id="{5BA83D6C-3EA1-9B44-A8C4-C032510BB8B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52</xdr:row>
          <xdr:rowOff>38100</xdr:rowOff>
        </xdr:from>
        <xdr:to>
          <xdr:col>27</xdr:col>
          <xdr:colOff>304800</xdr:colOff>
          <xdr:row>52</xdr:row>
          <xdr:rowOff>241300</xdr:rowOff>
        </xdr:to>
        <xdr:sp macro="" textlink="">
          <xdr:nvSpPr>
            <xdr:cNvPr id="45320" name="Check Box 264" hidden="1">
              <a:extLst>
                <a:ext uri="{63B3BB69-23CF-44E3-9099-C40C66FF867C}">
                  <a14:compatExt spid="_x0000_s45320"/>
                </a:ext>
                <a:ext uri="{FF2B5EF4-FFF2-40B4-BE49-F238E27FC236}">
                  <a16:creationId xmlns:a16="http://schemas.microsoft.com/office/drawing/2014/main" id="{AD6BB098-15DA-4A44-A9D1-74E57FAF948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12</xdr:row>
          <xdr:rowOff>50800</xdr:rowOff>
        </xdr:from>
        <xdr:to>
          <xdr:col>7</xdr:col>
          <xdr:colOff>279400</xdr:colOff>
          <xdr:row>12</xdr:row>
          <xdr:rowOff>241300</xdr:rowOff>
        </xdr:to>
        <xdr:sp macro="" textlink="">
          <xdr:nvSpPr>
            <xdr:cNvPr id="45321" name="Check Box 265" hidden="1">
              <a:extLst>
                <a:ext uri="{63B3BB69-23CF-44E3-9099-C40C66FF867C}">
                  <a14:compatExt spid="_x0000_s45321"/>
                </a:ext>
                <a:ext uri="{FF2B5EF4-FFF2-40B4-BE49-F238E27FC236}">
                  <a16:creationId xmlns:a16="http://schemas.microsoft.com/office/drawing/2014/main" id="{0D952E43-15B5-BE42-81BF-2DBF740001E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12</xdr:row>
          <xdr:rowOff>38100</xdr:rowOff>
        </xdr:from>
        <xdr:to>
          <xdr:col>8</xdr:col>
          <xdr:colOff>279400</xdr:colOff>
          <xdr:row>12</xdr:row>
          <xdr:rowOff>241300</xdr:rowOff>
        </xdr:to>
        <xdr:sp macro="" textlink="">
          <xdr:nvSpPr>
            <xdr:cNvPr id="45322" name="Check Box 266" hidden="1">
              <a:extLst>
                <a:ext uri="{63B3BB69-23CF-44E3-9099-C40C66FF867C}">
                  <a14:compatExt spid="_x0000_s45322"/>
                </a:ext>
                <a:ext uri="{FF2B5EF4-FFF2-40B4-BE49-F238E27FC236}">
                  <a16:creationId xmlns:a16="http://schemas.microsoft.com/office/drawing/2014/main" id="{C1281514-984E-4B4C-8406-1CB830587DD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xdr:row>
          <xdr:rowOff>38100</xdr:rowOff>
        </xdr:from>
        <xdr:to>
          <xdr:col>9</xdr:col>
          <xdr:colOff>304800</xdr:colOff>
          <xdr:row>12</xdr:row>
          <xdr:rowOff>254000</xdr:rowOff>
        </xdr:to>
        <xdr:sp macro="" textlink="">
          <xdr:nvSpPr>
            <xdr:cNvPr id="45323" name="Check Box 267" hidden="1">
              <a:extLst>
                <a:ext uri="{63B3BB69-23CF-44E3-9099-C40C66FF867C}">
                  <a14:compatExt spid="_x0000_s45323"/>
                </a:ext>
                <a:ext uri="{FF2B5EF4-FFF2-40B4-BE49-F238E27FC236}">
                  <a16:creationId xmlns:a16="http://schemas.microsoft.com/office/drawing/2014/main" id="{D70A7381-B538-0246-9482-EC3B303B20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12</xdr:row>
          <xdr:rowOff>50800</xdr:rowOff>
        </xdr:from>
        <xdr:to>
          <xdr:col>10</xdr:col>
          <xdr:colOff>304800</xdr:colOff>
          <xdr:row>12</xdr:row>
          <xdr:rowOff>241300</xdr:rowOff>
        </xdr:to>
        <xdr:sp macro="" textlink="">
          <xdr:nvSpPr>
            <xdr:cNvPr id="45324" name="Check Box 268" hidden="1">
              <a:extLst>
                <a:ext uri="{63B3BB69-23CF-44E3-9099-C40C66FF867C}">
                  <a14:compatExt spid="_x0000_s45324"/>
                </a:ext>
                <a:ext uri="{FF2B5EF4-FFF2-40B4-BE49-F238E27FC236}">
                  <a16:creationId xmlns:a16="http://schemas.microsoft.com/office/drawing/2014/main" id="{756CC591-3E0E-DA4C-A903-0CA422DA4E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13</xdr:row>
          <xdr:rowOff>50800</xdr:rowOff>
        </xdr:from>
        <xdr:to>
          <xdr:col>7</xdr:col>
          <xdr:colOff>279400</xdr:colOff>
          <xdr:row>13</xdr:row>
          <xdr:rowOff>228600</xdr:rowOff>
        </xdr:to>
        <xdr:sp macro="" textlink="">
          <xdr:nvSpPr>
            <xdr:cNvPr id="45326" name="Check Box 270" hidden="1">
              <a:extLst>
                <a:ext uri="{63B3BB69-23CF-44E3-9099-C40C66FF867C}">
                  <a14:compatExt spid="_x0000_s45326"/>
                </a:ext>
                <a:ext uri="{FF2B5EF4-FFF2-40B4-BE49-F238E27FC236}">
                  <a16:creationId xmlns:a16="http://schemas.microsoft.com/office/drawing/2014/main" id="{F381CC7D-E268-9D4E-9CA3-D4494AF06E6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13</xdr:row>
          <xdr:rowOff>38100</xdr:rowOff>
        </xdr:from>
        <xdr:to>
          <xdr:col>8</xdr:col>
          <xdr:colOff>279400</xdr:colOff>
          <xdr:row>13</xdr:row>
          <xdr:rowOff>241300</xdr:rowOff>
        </xdr:to>
        <xdr:sp macro="" textlink="">
          <xdr:nvSpPr>
            <xdr:cNvPr id="45327" name="Check Box 271" hidden="1">
              <a:extLst>
                <a:ext uri="{63B3BB69-23CF-44E3-9099-C40C66FF867C}">
                  <a14:compatExt spid="_x0000_s45327"/>
                </a:ext>
                <a:ext uri="{FF2B5EF4-FFF2-40B4-BE49-F238E27FC236}">
                  <a16:creationId xmlns:a16="http://schemas.microsoft.com/office/drawing/2014/main" id="{1C0497CA-1703-A242-98B7-ABD15693DBE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13</xdr:row>
          <xdr:rowOff>50800</xdr:rowOff>
        </xdr:from>
        <xdr:to>
          <xdr:col>9</xdr:col>
          <xdr:colOff>304800</xdr:colOff>
          <xdr:row>13</xdr:row>
          <xdr:rowOff>241300</xdr:rowOff>
        </xdr:to>
        <xdr:sp macro="" textlink="">
          <xdr:nvSpPr>
            <xdr:cNvPr id="45328" name="Check Box 272" hidden="1">
              <a:extLst>
                <a:ext uri="{63B3BB69-23CF-44E3-9099-C40C66FF867C}">
                  <a14:compatExt spid="_x0000_s45328"/>
                </a:ext>
                <a:ext uri="{FF2B5EF4-FFF2-40B4-BE49-F238E27FC236}">
                  <a16:creationId xmlns:a16="http://schemas.microsoft.com/office/drawing/2014/main" id="{DE155D64-82EA-B440-B4EB-259DFDC70ED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13</xdr:row>
          <xdr:rowOff>38100</xdr:rowOff>
        </xdr:from>
        <xdr:to>
          <xdr:col>10</xdr:col>
          <xdr:colOff>304800</xdr:colOff>
          <xdr:row>13</xdr:row>
          <xdr:rowOff>254000</xdr:rowOff>
        </xdr:to>
        <xdr:sp macro="" textlink="">
          <xdr:nvSpPr>
            <xdr:cNvPr id="45329" name="Check Box 273" hidden="1">
              <a:extLst>
                <a:ext uri="{63B3BB69-23CF-44E3-9099-C40C66FF867C}">
                  <a14:compatExt spid="_x0000_s45329"/>
                </a:ext>
                <a:ext uri="{FF2B5EF4-FFF2-40B4-BE49-F238E27FC236}">
                  <a16:creationId xmlns:a16="http://schemas.microsoft.com/office/drawing/2014/main" id="{C887D260-176B-184E-90B9-B1F44D56B51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16</xdr:row>
          <xdr:rowOff>50800</xdr:rowOff>
        </xdr:from>
        <xdr:to>
          <xdr:col>7</xdr:col>
          <xdr:colOff>279400</xdr:colOff>
          <xdr:row>16</xdr:row>
          <xdr:rowOff>228600</xdr:rowOff>
        </xdr:to>
        <xdr:sp macro="" textlink="">
          <xdr:nvSpPr>
            <xdr:cNvPr id="45330" name="Check Box 274" hidden="1">
              <a:extLst>
                <a:ext uri="{63B3BB69-23CF-44E3-9099-C40C66FF867C}">
                  <a14:compatExt spid="_x0000_s45330"/>
                </a:ext>
                <a:ext uri="{FF2B5EF4-FFF2-40B4-BE49-F238E27FC236}">
                  <a16:creationId xmlns:a16="http://schemas.microsoft.com/office/drawing/2014/main" id="{6CF0F5A1-959B-1343-A653-5F69853B61D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19</xdr:row>
          <xdr:rowOff>38100</xdr:rowOff>
        </xdr:from>
        <xdr:to>
          <xdr:col>8</xdr:col>
          <xdr:colOff>279400</xdr:colOff>
          <xdr:row>19</xdr:row>
          <xdr:rowOff>241300</xdr:rowOff>
        </xdr:to>
        <xdr:sp macro="" textlink="">
          <xdr:nvSpPr>
            <xdr:cNvPr id="45331" name="Check Box 275" hidden="1">
              <a:extLst>
                <a:ext uri="{63B3BB69-23CF-44E3-9099-C40C66FF867C}">
                  <a14:compatExt spid="_x0000_s45331"/>
                </a:ext>
                <a:ext uri="{FF2B5EF4-FFF2-40B4-BE49-F238E27FC236}">
                  <a16:creationId xmlns:a16="http://schemas.microsoft.com/office/drawing/2014/main" id="{EC6D4764-762D-A045-BEBA-9E9A287477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19</xdr:row>
          <xdr:rowOff>38100</xdr:rowOff>
        </xdr:from>
        <xdr:to>
          <xdr:col>9</xdr:col>
          <xdr:colOff>279400</xdr:colOff>
          <xdr:row>19</xdr:row>
          <xdr:rowOff>241300</xdr:rowOff>
        </xdr:to>
        <xdr:sp macro="" textlink="">
          <xdr:nvSpPr>
            <xdr:cNvPr id="45332" name="Check Box 276" hidden="1">
              <a:extLst>
                <a:ext uri="{63B3BB69-23CF-44E3-9099-C40C66FF867C}">
                  <a14:compatExt spid="_x0000_s45332"/>
                </a:ext>
                <a:ext uri="{FF2B5EF4-FFF2-40B4-BE49-F238E27FC236}">
                  <a16:creationId xmlns:a16="http://schemas.microsoft.com/office/drawing/2014/main" id="{D26B69C1-9B8A-8246-9684-1C0CE210BB0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19</xdr:row>
          <xdr:rowOff>38100</xdr:rowOff>
        </xdr:from>
        <xdr:to>
          <xdr:col>10</xdr:col>
          <xdr:colOff>279400</xdr:colOff>
          <xdr:row>19</xdr:row>
          <xdr:rowOff>241300</xdr:rowOff>
        </xdr:to>
        <xdr:sp macro="" textlink="">
          <xdr:nvSpPr>
            <xdr:cNvPr id="45333" name="Check Box 277" hidden="1">
              <a:extLst>
                <a:ext uri="{63B3BB69-23CF-44E3-9099-C40C66FF867C}">
                  <a14:compatExt spid="_x0000_s45333"/>
                </a:ext>
                <a:ext uri="{FF2B5EF4-FFF2-40B4-BE49-F238E27FC236}">
                  <a16:creationId xmlns:a16="http://schemas.microsoft.com/office/drawing/2014/main" id="{15163EF2-279A-D849-BD33-A88ED48B2F0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19</xdr:row>
          <xdr:rowOff>50800</xdr:rowOff>
        </xdr:from>
        <xdr:to>
          <xdr:col>7</xdr:col>
          <xdr:colOff>279400</xdr:colOff>
          <xdr:row>19</xdr:row>
          <xdr:rowOff>228600</xdr:rowOff>
        </xdr:to>
        <xdr:sp macro="" textlink="">
          <xdr:nvSpPr>
            <xdr:cNvPr id="45334" name="Check Box 278" hidden="1">
              <a:extLst>
                <a:ext uri="{63B3BB69-23CF-44E3-9099-C40C66FF867C}">
                  <a14:compatExt spid="_x0000_s45334"/>
                </a:ext>
                <a:ext uri="{FF2B5EF4-FFF2-40B4-BE49-F238E27FC236}">
                  <a16:creationId xmlns:a16="http://schemas.microsoft.com/office/drawing/2014/main" id="{8E594A37-8734-8B4A-B4EE-408948B761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18</xdr:row>
          <xdr:rowOff>38100</xdr:rowOff>
        </xdr:from>
        <xdr:to>
          <xdr:col>8</xdr:col>
          <xdr:colOff>279400</xdr:colOff>
          <xdr:row>18</xdr:row>
          <xdr:rowOff>241300</xdr:rowOff>
        </xdr:to>
        <xdr:sp macro="" textlink="">
          <xdr:nvSpPr>
            <xdr:cNvPr id="45335" name="Check Box 279" hidden="1">
              <a:extLst>
                <a:ext uri="{63B3BB69-23CF-44E3-9099-C40C66FF867C}">
                  <a14:compatExt spid="_x0000_s45335"/>
                </a:ext>
                <a:ext uri="{FF2B5EF4-FFF2-40B4-BE49-F238E27FC236}">
                  <a16:creationId xmlns:a16="http://schemas.microsoft.com/office/drawing/2014/main" id="{5929DDA8-C066-0440-BC47-504F71509F7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18</xdr:row>
          <xdr:rowOff>38100</xdr:rowOff>
        </xdr:from>
        <xdr:to>
          <xdr:col>9</xdr:col>
          <xdr:colOff>279400</xdr:colOff>
          <xdr:row>18</xdr:row>
          <xdr:rowOff>241300</xdr:rowOff>
        </xdr:to>
        <xdr:sp macro="" textlink="">
          <xdr:nvSpPr>
            <xdr:cNvPr id="45336" name="Check Box 280" hidden="1">
              <a:extLst>
                <a:ext uri="{63B3BB69-23CF-44E3-9099-C40C66FF867C}">
                  <a14:compatExt spid="_x0000_s45336"/>
                </a:ext>
                <a:ext uri="{FF2B5EF4-FFF2-40B4-BE49-F238E27FC236}">
                  <a16:creationId xmlns:a16="http://schemas.microsoft.com/office/drawing/2014/main" id="{1C8FE83E-2D38-3845-9AC3-08BDA7DC761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18</xdr:row>
          <xdr:rowOff>38100</xdr:rowOff>
        </xdr:from>
        <xdr:to>
          <xdr:col>10</xdr:col>
          <xdr:colOff>279400</xdr:colOff>
          <xdr:row>18</xdr:row>
          <xdr:rowOff>241300</xdr:rowOff>
        </xdr:to>
        <xdr:sp macro="" textlink="">
          <xdr:nvSpPr>
            <xdr:cNvPr id="45337" name="Check Box 281" hidden="1">
              <a:extLst>
                <a:ext uri="{63B3BB69-23CF-44E3-9099-C40C66FF867C}">
                  <a14:compatExt spid="_x0000_s45337"/>
                </a:ext>
                <a:ext uri="{FF2B5EF4-FFF2-40B4-BE49-F238E27FC236}">
                  <a16:creationId xmlns:a16="http://schemas.microsoft.com/office/drawing/2014/main" id="{B92E33C1-E2AE-5140-AD59-8DFF4F744AC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18</xdr:row>
          <xdr:rowOff>50800</xdr:rowOff>
        </xdr:from>
        <xdr:to>
          <xdr:col>7</xdr:col>
          <xdr:colOff>279400</xdr:colOff>
          <xdr:row>18</xdr:row>
          <xdr:rowOff>228600</xdr:rowOff>
        </xdr:to>
        <xdr:sp macro="" textlink="">
          <xdr:nvSpPr>
            <xdr:cNvPr id="45338" name="Check Box 282" hidden="1">
              <a:extLst>
                <a:ext uri="{63B3BB69-23CF-44E3-9099-C40C66FF867C}">
                  <a14:compatExt spid="_x0000_s45338"/>
                </a:ext>
                <a:ext uri="{FF2B5EF4-FFF2-40B4-BE49-F238E27FC236}">
                  <a16:creationId xmlns:a16="http://schemas.microsoft.com/office/drawing/2014/main" id="{5B70B291-D268-2F40-B49C-32987F9472F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17</xdr:row>
          <xdr:rowOff>38100</xdr:rowOff>
        </xdr:from>
        <xdr:to>
          <xdr:col>8</xdr:col>
          <xdr:colOff>279400</xdr:colOff>
          <xdr:row>17</xdr:row>
          <xdr:rowOff>241300</xdr:rowOff>
        </xdr:to>
        <xdr:sp macro="" textlink="">
          <xdr:nvSpPr>
            <xdr:cNvPr id="45339" name="Check Box 283" hidden="1">
              <a:extLst>
                <a:ext uri="{63B3BB69-23CF-44E3-9099-C40C66FF867C}">
                  <a14:compatExt spid="_x0000_s45339"/>
                </a:ext>
                <a:ext uri="{FF2B5EF4-FFF2-40B4-BE49-F238E27FC236}">
                  <a16:creationId xmlns:a16="http://schemas.microsoft.com/office/drawing/2014/main" id="{08248553-4BB2-3A47-91EF-879619819E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17</xdr:row>
          <xdr:rowOff>38100</xdr:rowOff>
        </xdr:from>
        <xdr:to>
          <xdr:col>9</xdr:col>
          <xdr:colOff>279400</xdr:colOff>
          <xdr:row>17</xdr:row>
          <xdr:rowOff>241300</xdr:rowOff>
        </xdr:to>
        <xdr:sp macro="" textlink="">
          <xdr:nvSpPr>
            <xdr:cNvPr id="45340" name="Check Box 284" hidden="1">
              <a:extLst>
                <a:ext uri="{63B3BB69-23CF-44E3-9099-C40C66FF867C}">
                  <a14:compatExt spid="_x0000_s45340"/>
                </a:ext>
                <a:ext uri="{FF2B5EF4-FFF2-40B4-BE49-F238E27FC236}">
                  <a16:creationId xmlns:a16="http://schemas.microsoft.com/office/drawing/2014/main" id="{3BF42331-3432-8548-95E3-A75E3AE699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17</xdr:row>
          <xdr:rowOff>38100</xdr:rowOff>
        </xdr:from>
        <xdr:to>
          <xdr:col>10</xdr:col>
          <xdr:colOff>279400</xdr:colOff>
          <xdr:row>17</xdr:row>
          <xdr:rowOff>241300</xdr:rowOff>
        </xdr:to>
        <xdr:sp macro="" textlink="">
          <xdr:nvSpPr>
            <xdr:cNvPr id="45341" name="Check Box 285" hidden="1">
              <a:extLst>
                <a:ext uri="{63B3BB69-23CF-44E3-9099-C40C66FF867C}">
                  <a14:compatExt spid="_x0000_s45341"/>
                </a:ext>
                <a:ext uri="{FF2B5EF4-FFF2-40B4-BE49-F238E27FC236}">
                  <a16:creationId xmlns:a16="http://schemas.microsoft.com/office/drawing/2014/main" id="{7CF8ADE4-3DAA-C948-94A4-5013EBBC74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17</xdr:row>
          <xdr:rowOff>50800</xdr:rowOff>
        </xdr:from>
        <xdr:to>
          <xdr:col>7</xdr:col>
          <xdr:colOff>279400</xdr:colOff>
          <xdr:row>17</xdr:row>
          <xdr:rowOff>228600</xdr:rowOff>
        </xdr:to>
        <xdr:sp macro="" textlink="">
          <xdr:nvSpPr>
            <xdr:cNvPr id="45342" name="Check Box 286" hidden="1">
              <a:extLst>
                <a:ext uri="{63B3BB69-23CF-44E3-9099-C40C66FF867C}">
                  <a14:compatExt spid="_x0000_s45342"/>
                </a:ext>
                <a:ext uri="{FF2B5EF4-FFF2-40B4-BE49-F238E27FC236}">
                  <a16:creationId xmlns:a16="http://schemas.microsoft.com/office/drawing/2014/main" id="{83A5C55C-E4A4-7745-91C9-65CE0A3546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29</xdr:row>
          <xdr:rowOff>38100</xdr:rowOff>
        </xdr:from>
        <xdr:to>
          <xdr:col>7</xdr:col>
          <xdr:colOff>279400</xdr:colOff>
          <xdr:row>29</xdr:row>
          <xdr:rowOff>241300</xdr:rowOff>
        </xdr:to>
        <xdr:sp macro="" textlink="">
          <xdr:nvSpPr>
            <xdr:cNvPr id="45344" name="Check Box 288" hidden="1">
              <a:extLst>
                <a:ext uri="{63B3BB69-23CF-44E3-9099-C40C66FF867C}">
                  <a14:compatExt spid="_x0000_s45344"/>
                </a:ext>
                <a:ext uri="{FF2B5EF4-FFF2-40B4-BE49-F238E27FC236}">
                  <a16:creationId xmlns:a16="http://schemas.microsoft.com/office/drawing/2014/main" id="{E1CC6A35-AF63-2A4E-9C20-D8EA9AA332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29</xdr:row>
          <xdr:rowOff>38100</xdr:rowOff>
        </xdr:from>
        <xdr:to>
          <xdr:col>8</xdr:col>
          <xdr:colOff>279400</xdr:colOff>
          <xdr:row>29</xdr:row>
          <xdr:rowOff>241300</xdr:rowOff>
        </xdr:to>
        <xdr:sp macro="" textlink="">
          <xdr:nvSpPr>
            <xdr:cNvPr id="45345" name="Check Box 289" hidden="1">
              <a:extLst>
                <a:ext uri="{63B3BB69-23CF-44E3-9099-C40C66FF867C}">
                  <a14:compatExt spid="_x0000_s45345"/>
                </a:ext>
                <a:ext uri="{FF2B5EF4-FFF2-40B4-BE49-F238E27FC236}">
                  <a16:creationId xmlns:a16="http://schemas.microsoft.com/office/drawing/2014/main" id="{682EC4AE-7458-E54D-96FA-49C3159501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29</xdr:row>
          <xdr:rowOff>38100</xdr:rowOff>
        </xdr:from>
        <xdr:to>
          <xdr:col>9</xdr:col>
          <xdr:colOff>279400</xdr:colOff>
          <xdr:row>29</xdr:row>
          <xdr:rowOff>241300</xdr:rowOff>
        </xdr:to>
        <xdr:sp macro="" textlink="">
          <xdr:nvSpPr>
            <xdr:cNvPr id="45346" name="Check Box 290" hidden="1">
              <a:extLst>
                <a:ext uri="{63B3BB69-23CF-44E3-9099-C40C66FF867C}">
                  <a14:compatExt spid="_x0000_s45346"/>
                </a:ext>
                <a:ext uri="{FF2B5EF4-FFF2-40B4-BE49-F238E27FC236}">
                  <a16:creationId xmlns:a16="http://schemas.microsoft.com/office/drawing/2014/main" id="{8EA3DBDB-244C-F745-A8CF-21EA7CCCA4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29</xdr:row>
          <xdr:rowOff>50800</xdr:rowOff>
        </xdr:from>
        <xdr:to>
          <xdr:col>10</xdr:col>
          <xdr:colOff>279400</xdr:colOff>
          <xdr:row>29</xdr:row>
          <xdr:rowOff>241300</xdr:rowOff>
        </xdr:to>
        <xdr:sp macro="" textlink="">
          <xdr:nvSpPr>
            <xdr:cNvPr id="45347" name="Check Box 291" hidden="1">
              <a:extLst>
                <a:ext uri="{63B3BB69-23CF-44E3-9099-C40C66FF867C}">
                  <a14:compatExt spid="_x0000_s45347"/>
                </a:ext>
                <a:ext uri="{FF2B5EF4-FFF2-40B4-BE49-F238E27FC236}">
                  <a16:creationId xmlns:a16="http://schemas.microsoft.com/office/drawing/2014/main" id="{A0D411F3-35D9-4F46-B727-13FF0297B2A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12</xdr:row>
          <xdr:rowOff>50800</xdr:rowOff>
        </xdr:from>
        <xdr:to>
          <xdr:col>24</xdr:col>
          <xdr:colOff>279400</xdr:colOff>
          <xdr:row>12</xdr:row>
          <xdr:rowOff>241300</xdr:rowOff>
        </xdr:to>
        <xdr:sp macro="" textlink="">
          <xdr:nvSpPr>
            <xdr:cNvPr id="45365" name="Check Box 309" hidden="1">
              <a:extLst>
                <a:ext uri="{63B3BB69-23CF-44E3-9099-C40C66FF867C}">
                  <a14:compatExt spid="_x0000_s45365"/>
                </a:ext>
                <a:ext uri="{FF2B5EF4-FFF2-40B4-BE49-F238E27FC236}">
                  <a16:creationId xmlns:a16="http://schemas.microsoft.com/office/drawing/2014/main" id="{B51623B5-E795-434C-8313-202A5E05E63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12</xdr:row>
          <xdr:rowOff>50800</xdr:rowOff>
        </xdr:from>
        <xdr:to>
          <xdr:col>25</xdr:col>
          <xdr:colOff>304800</xdr:colOff>
          <xdr:row>12</xdr:row>
          <xdr:rowOff>241300</xdr:rowOff>
        </xdr:to>
        <xdr:sp macro="" textlink="">
          <xdr:nvSpPr>
            <xdr:cNvPr id="45366" name="Check Box 310" hidden="1">
              <a:extLst>
                <a:ext uri="{63B3BB69-23CF-44E3-9099-C40C66FF867C}">
                  <a14:compatExt spid="_x0000_s45366"/>
                </a:ext>
                <a:ext uri="{FF2B5EF4-FFF2-40B4-BE49-F238E27FC236}">
                  <a16:creationId xmlns:a16="http://schemas.microsoft.com/office/drawing/2014/main" id="{A63E2A14-E2A8-9B44-AAF1-ED4B3D38F7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12</xdr:row>
          <xdr:rowOff>50800</xdr:rowOff>
        </xdr:from>
        <xdr:to>
          <xdr:col>26</xdr:col>
          <xdr:colOff>304800</xdr:colOff>
          <xdr:row>12</xdr:row>
          <xdr:rowOff>241300</xdr:rowOff>
        </xdr:to>
        <xdr:sp macro="" textlink="">
          <xdr:nvSpPr>
            <xdr:cNvPr id="45367" name="Check Box 311" hidden="1">
              <a:extLst>
                <a:ext uri="{63B3BB69-23CF-44E3-9099-C40C66FF867C}">
                  <a14:compatExt spid="_x0000_s45367"/>
                </a:ext>
                <a:ext uri="{FF2B5EF4-FFF2-40B4-BE49-F238E27FC236}">
                  <a16:creationId xmlns:a16="http://schemas.microsoft.com/office/drawing/2014/main" id="{9F693570-4C1B-3E43-94D1-21278858663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12</xdr:row>
          <xdr:rowOff>50800</xdr:rowOff>
        </xdr:from>
        <xdr:to>
          <xdr:col>27</xdr:col>
          <xdr:colOff>304800</xdr:colOff>
          <xdr:row>12</xdr:row>
          <xdr:rowOff>241300</xdr:rowOff>
        </xdr:to>
        <xdr:sp macro="" textlink="">
          <xdr:nvSpPr>
            <xdr:cNvPr id="45368" name="Check Box 312" hidden="1">
              <a:extLst>
                <a:ext uri="{63B3BB69-23CF-44E3-9099-C40C66FF867C}">
                  <a14:compatExt spid="_x0000_s45368"/>
                </a:ext>
                <a:ext uri="{FF2B5EF4-FFF2-40B4-BE49-F238E27FC236}">
                  <a16:creationId xmlns:a16="http://schemas.microsoft.com/office/drawing/2014/main" id="{0E22ACCD-D240-CC44-B119-0DC847AA04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xdr:row>
          <xdr:rowOff>38100</xdr:rowOff>
        </xdr:from>
        <xdr:to>
          <xdr:col>10</xdr:col>
          <xdr:colOff>304800</xdr:colOff>
          <xdr:row>9</xdr:row>
          <xdr:rowOff>241300</xdr:rowOff>
        </xdr:to>
        <xdr:sp macro="" textlink="">
          <xdr:nvSpPr>
            <xdr:cNvPr id="45370" name="Check Box 314" hidden="1">
              <a:extLst>
                <a:ext uri="{63B3BB69-23CF-44E3-9099-C40C66FF867C}">
                  <a14:compatExt spid="_x0000_s45370"/>
                </a:ext>
                <a:ext uri="{FF2B5EF4-FFF2-40B4-BE49-F238E27FC236}">
                  <a16:creationId xmlns:a16="http://schemas.microsoft.com/office/drawing/2014/main" id="{8239E6B2-091D-214D-946F-C9957C1A7A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xdr:row>
          <xdr:rowOff>76200</xdr:rowOff>
        </xdr:from>
        <xdr:to>
          <xdr:col>7</xdr:col>
          <xdr:colOff>304800</xdr:colOff>
          <xdr:row>27</xdr:row>
          <xdr:rowOff>203200</xdr:rowOff>
        </xdr:to>
        <xdr:sp macro="" textlink="">
          <xdr:nvSpPr>
            <xdr:cNvPr id="45373" name="Check Box 317" hidden="1">
              <a:extLst>
                <a:ext uri="{63B3BB69-23CF-44E3-9099-C40C66FF867C}">
                  <a14:compatExt spid="_x0000_s45373"/>
                </a:ext>
                <a:ext uri="{FF2B5EF4-FFF2-40B4-BE49-F238E27FC236}">
                  <a16:creationId xmlns:a16="http://schemas.microsoft.com/office/drawing/2014/main" id="{2E83C7C7-C486-784F-A6B4-95F497544F1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27</xdr:row>
          <xdr:rowOff>50800</xdr:rowOff>
        </xdr:from>
        <xdr:to>
          <xdr:col>8</xdr:col>
          <xdr:colOff>304800</xdr:colOff>
          <xdr:row>27</xdr:row>
          <xdr:rowOff>241300</xdr:rowOff>
        </xdr:to>
        <xdr:sp macro="" textlink="">
          <xdr:nvSpPr>
            <xdr:cNvPr id="45374" name="Check Box 318" hidden="1">
              <a:extLst>
                <a:ext uri="{63B3BB69-23CF-44E3-9099-C40C66FF867C}">
                  <a14:compatExt spid="_x0000_s45374"/>
                </a:ext>
                <a:ext uri="{FF2B5EF4-FFF2-40B4-BE49-F238E27FC236}">
                  <a16:creationId xmlns:a16="http://schemas.microsoft.com/office/drawing/2014/main" id="{337EA67A-81B6-DA4C-A7D8-8C528904F0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xdr:row>
          <xdr:rowOff>50800</xdr:rowOff>
        </xdr:from>
        <xdr:to>
          <xdr:col>9</xdr:col>
          <xdr:colOff>304800</xdr:colOff>
          <xdr:row>27</xdr:row>
          <xdr:rowOff>241300</xdr:rowOff>
        </xdr:to>
        <xdr:sp macro="" textlink="">
          <xdr:nvSpPr>
            <xdr:cNvPr id="45375" name="Check Box 319" hidden="1">
              <a:extLst>
                <a:ext uri="{63B3BB69-23CF-44E3-9099-C40C66FF867C}">
                  <a14:compatExt spid="_x0000_s45375"/>
                </a:ext>
                <a:ext uri="{FF2B5EF4-FFF2-40B4-BE49-F238E27FC236}">
                  <a16:creationId xmlns:a16="http://schemas.microsoft.com/office/drawing/2014/main" id="{11FC81B3-A49F-8D4A-B151-8230223B6D2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27</xdr:row>
          <xdr:rowOff>38100</xdr:rowOff>
        </xdr:from>
        <xdr:to>
          <xdr:col>10</xdr:col>
          <xdr:colOff>304800</xdr:colOff>
          <xdr:row>27</xdr:row>
          <xdr:rowOff>241300</xdr:rowOff>
        </xdr:to>
        <xdr:sp macro="" textlink="">
          <xdr:nvSpPr>
            <xdr:cNvPr id="45376" name="Check Box 320" hidden="1">
              <a:extLst>
                <a:ext uri="{63B3BB69-23CF-44E3-9099-C40C66FF867C}">
                  <a14:compatExt spid="_x0000_s45376"/>
                </a:ext>
                <a:ext uri="{FF2B5EF4-FFF2-40B4-BE49-F238E27FC236}">
                  <a16:creationId xmlns:a16="http://schemas.microsoft.com/office/drawing/2014/main" id="{7C842D07-2745-C641-807E-D390769610E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28</xdr:row>
          <xdr:rowOff>38100</xdr:rowOff>
        </xdr:from>
        <xdr:to>
          <xdr:col>7</xdr:col>
          <xdr:colOff>279400</xdr:colOff>
          <xdr:row>28</xdr:row>
          <xdr:rowOff>241300</xdr:rowOff>
        </xdr:to>
        <xdr:sp macro="" textlink="">
          <xdr:nvSpPr>
            <xdr:cNvPr id="45377" name="Check Box 321" hidden="1">
              <a:extLst>
                <a:ext uri="{63B3BB69-23CF-44E3-9099-C40C66FF867C}">
                  <a14:compatExt spid="_x0000_s45377"/>
                </a:ext>
                <a:ext uri="{FF2B5EF4-FFF2-40B4-BE49-F238E27FC236}">
                  <a16:creationId xmlns:a16="http://schemas.microsoft.com/office/drawing/2014/main" id="{78675D09-2E6E-BC47-A2A0-8275F08A254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28</xdr:row>
          <xdr:rowOff>63500</xdr:rowOff>
        </xdr:from>
        <xdr:to>
          <xdr:col>8</xdr:col>
          <xdr:colOff>304800</xdr:colOff>
          <xdr:row>28</xdr:row>
          <xdr:rowOff>228600</xdr:rowOff>
        </xdr:to>
        <xdr:sp macro="" textlink="">
          <xdr:nvSpPr>
            <xdr:cNvPr id="45378" name="Check Box 322" hidden="1">
              <a:extLst>
                <a:ext uri="{63B3BB69-23CF-44E3-9099-C40C66FF867C}">
                  <a14:compatExt spid="_x0000_s45378"/>
                </a:ext>
                <a:ext uri="{FF2B5EF4-FFF2-40B4-BE49-F238E27FC236}">
                  <a16:creationId xmlns:a16="http://schemas.microsoft.com/office/drawing/2014/main" id="{19CC2563-DD36-B84D-9AB2-F6D58479BB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63500</xdr:rowOff>
        </xdr:from>
        <xdr:to>
          <xdr:col>9</xdr:col>
          <xdr:colOff>304800</xdr:colOff>
          <xdr:row>28</xdr:row>
          <xdr:rowOff>228600</xdr:rowOff>
        </xdr:to>
        <xdr:sp macro="" textlink="">
          <xdr:nvSpPr>
            <xdr:cNvPr id="45379" name="Check Box 323" hidden="1">
              <a:extLst>
                <a:ext uri="{63B3BB69-23CF-44E3-9099-C40C66FF867C}">
                  <a14:compatExt spid="_x0000_s45379"/>
                </a:ext>
                <a:ext uri="{FF2B5EF4-FFF2-40B4-BE49-F238E27FC236}">
                  <a16:creationId xmlns:a16="http://schemas.microsoft.com/office/drawing/2014/main" id="{EE261B09-F8D4-3C44-89E5-479BEC96C3C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28</xdr:row>
          <xdr:rowOff>38100</xdr:rowOff>
        </xdr:from>
        <xdr:to>
          <xdr:col>10</xdr:col>
          <xdr:colOff>304800</xdr:colOff>
          <xdr:row>28</xdr:row>
          <xdr:rowOff>254000</xdr:rowOff>
        </xdr:to>
        <xdr:sp macro="" textlink="">
          <xdr:nvSpPr>
            <xdr:cNvPr id="45380" name="Check Box 324" hidden="1">
              <a:extLst>
                <a:ext uri="{63B3BB69-23CF-44E3-9099-C40C66FF867C}">
                  <a14:compatExt spid="_x0000_s45380"/>
                </a:ext>
                <a:ext uri="{FF2B5EF4-FFF2-40B4-BE49-F238E27FC236}">
                  <a16:creationId xmlns:a16="http://schemas.microsoft.com/office/drawing/2014/main" id="{BFAEAB2F-34A8-ED45-8C4A-84DAF0B0132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10</xdr:row>
          <xdr:rowOff>63500</xdr:rowOff>
        </xdr:from>
        <xdr:to>
          <xdr:col>24</xdr:col>
          <xdr:colOff>279400</xdr:colOff>
          <xdr:row>10</xdr:row>
          <xdr:rowOff>228600</xdr:rowOff>
        </xdr:to>
        <xdr:sp macro="" textlink="">
          <xdr:nvSpPr>
            <xdr:cNvPr id="45401" name="Check Box 345" hidden="1">
              <a:extLst>
                <a:ext uri="{63B3BB69-23CF-44E3-9099-C40C66FF867C}">
                  <a14:compatExt spid="_x0000_s45401"/>
                </a:ext>
                <a:ext uri="{FF2B5EF4-FFF2-40B4-BE49-F238E27FC236}">
                  <a16:creationId xmlns:a16="http://schemas.microsoft.com/office/drawing/2014/main" id="{44C45BF2-0238-5A4E-A5BC-36E5E32B0BA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10</xdr:row>
          <xdr:rowOff>50800</xdr:rowOff>
        </xdr:from>
        <xdr:to>
          <xdr:col>25</xdr:col>
          <xdr:colOff>304800</xdr:colOff>
          <xdr:row>10</xdr:row>
          <xdr:rowOff>241300</xdr:rowOff>
        </xdr:to>
        <xdr:sp macro="" textlink="">
          <xdr:nvSpPr>
            <xdr:cNvPr id="45402" name="Check Box 346" hidden="1">
              <a:extLst>
                <a:ext uri="{63B3BB69-23CF-44E3-9099-C40C66FF867C}">
                  <a14:compatExt spid="_x0000_s45402"/>
                </a:ext>
                <a:ext uri="{FF2B5EF4-FFF2-40B4-BE49-F238E27FC236}">
                  <a16:creationId xmlns:a16="http://schemas.microsoft.com/office/drawing/2014/main" id="{5E78AA4A-38E7-3442-A370-75A6AFAFC5A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10</xdr:row>
          <xdr:rowOff>50800</xdr:rowOff>
        </xdr:from>
        <xdr:to>
          <xdr:col>26</xdr:col>
          <xdr:colOff>304800</xdr:colOff>
          <xdr:row>10</xdr:row>
          <xdr:rowOff>228600</xdr:rowOff>
        </xdr:to>
        <xdr:sp macro="" textlink="">
          <xdr:nvSpPr>
            <xdr:cNvPr id="45403" name="Check Box 347" hidden="1">
              <a:extLst>
                <a:ext uri="{63B3BB69-23CF-44E3-9099-C40C66FF867C}">
                  <a14:compatExt spid="_x0000_s45403"/>
                </a:ext>
                <a:ext uri="{FF2B5EF4-FFF2-40B4-BE49-F238E27FC236}">
                  <a16:creationId xmlns:a16="http://schemas.microsoft.com/office/drawing/2014/main" id="{07288B10-967E-5347-8ABC-51DC6BB958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xdr:row>
          <xdr:rowOff>50800</xdr:rowOff>
        </xdr:from>
        <xdr:to>
          <xdr:col>27</xdr:col>
          <xdr:colOff>304800</xdr:colOff>
          <xdr:row>10</xdr:row>
          <xdr:rowOff>241300</xdr:rowOff>
        </xdr:to>
        <xdr:sp macro="" textlink="">
          <xdr:nvSpPr>
            <xdr:cNvPr id="45404" name="Check Box 348" hidden="1">
              <a:extLst>
                <a:ext uri="{63B3BB69-23CF-44E3-9099-C40C66FF867C}">
                  <a14:compatExt spid="_x0000_s45404"/>
                </a:ext>
                <a:ext uri="{FF2B5EF4-FFF2-40B4-BE49-F238E27FC236}">
                  <a16:creationId xmlns:a16="http://schemas.microsoft.com/office/drawing/2014/main" id="{F2CC6968-7B8F-394B-8243-8490DA98635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63500</xdr:colOff>
          <xdr:row>11</xdr:row>
          <xdr:rowOff>50800</xdr:rowOff>
        </xdr:from>
        <xdr:to>
          <xdr:col>24</xdr:col>
          <xdr:colOff>279400</xdr:colOff>
          <xdr:row>11</xdr:row>
          <xdr:rowOff>241300</xdr:rowOff>
        </xdr:to>
        <xdr:sp macro="" textlink="">
          <xdr:nvSpPr>
            <xdr:cNvPr id="45405" name="Check Box 349" hidden="1">
              <a:extLst>
                <a:ext uri="{63B3BB69-23CF-44E3-9099-C40C66FF867C}">
                  <a14:compatExt spid="_x0000_s45405"/>
                </a:ext>
                <a:ext uri="{FF2B5EF4-FFF2-40B4-BE49-F238E27FC236}">
                  <a16:creationId xmlns:a16="http://schemas.microsoft.com/office/drawing/2014/main" id="{10B0EBE1-EA87-1F4E-AEC9-E88D7D916E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11</xdr:row>
          <xdr:rowOff>50800</xdr:rowOff>
        </xdr:from>
        <xdr:to>
          <xdr:col>25</xdr:col>
          <xdr:colOff>304800</xdr:colOff>
          <xdr:row>11</xdr:row>
          <xdr:rowOff>241300</xdr:rowOff>
        </xdr:to>
        <xdr:sp macro="" textlink="">
          <xdr:nvSpPr>
            <xdr:cNvPr id="45406" name="Check Box 350" hidden="1">
              <a:extLst>
                <a:ext uri="{63B3BB69-23CF-44E3-9099-C40C66FF867C}">
                  <a14:compatExt spid="_x0000_s45406"/>
                </a:ext>
                <a:ext uri="{FF2B5EF4-FFF2-40B4-BE49-F238E27FC236}">
                  <a16:creationId xmlns:a16="http://schemas.microsoft.com/office/drawing/2014/main" id="{8C3D8067-2360-F24A-B88C-9D07A7B909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11</xdr:row>
          <xdr:rowOff>50800</xdr:rowOff>
        </xdr:from>
        <xdr:to>
          <xdr:col>26</xdr:col>
          <xdr:colOff>304800</xdr:colOff>
          <xdr:row>11</xdr:row>
          <xdr:rowOff>241300</xdr:rowOff>
        </xdr:to>
        <xdr:sp macro="" textlink="">
          <xdr:nvSpPr>
            <xdr:cNvPr id="45407" name="Check Box 351" hidden="1">
              <a:extLst>
                <a:ext uri="{63B3BB69-23CF-44E3-9099-C40C66FF867C}">
                  <a14:compatExt spid="_x0000_s45407"/>
                </a:ext>
                <a:ext uri="{FF2B5EF4-FFF2-40B4-BE49-F238E27FC236}">
                  <a16:creationId xmlns:a16="http://schemas.microsoft.com/office/drawing/2014/main" id="{FA2DE04A-D4B1-B341-9C0E-8CF92E09D3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11</xdr:row>
          <xdr:rowOff>50800</xdr:rowOff>
        </xdr:from>
        <xdr:to>
          <xdr:col>27</xdr:col>
          <xdr:colOff>279400</xdr:colOff>
          <xdr:row>11</xdr:row>
          <xdr:rowOff>228600</xdr:rowOff>
        </xdr:to>
        <xdr:sp macro="" textlink="">
          <xdr:nvSpPr>
            <xdr:cNvPr id="45408" name="Check Box 352" hidden="1">
              <a:extLst>
                <a:ext uri="{63B3BB69-23CF-44E3-9099-C40C66FF867C}">
                  <a14:compatExt spid="_x0000_s45408"/>
                </a:ext>
                <a:ext uri="{FF2B5EF4-FFF2-40B4-BE49-F238E27FC236}">
                  <a16:creationId xmlns:a16="http://schemas.microsoft.com/office/drawing/2014/main" id="{F84845BD-4CB9-8947-A810-7468290A75D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21</xdr:row>
          <xdr:rowOff>63500</xdr:rowOff>
        </xdr:from>
        <xdr:to>
          <xdr:col>24</xdr:col>
          <xdr:colOff>279400</xdr:colOff>
          <xdr:row>21</xdr:row>
          <xdr:rowOff>228600</xdr:rowOff>
        </xdr:to>
        <xdr:sp macro="" textlink="">
          <xdr:nvSpPr>
            <xdr:cNvPr id="45409" name="Check Box 353" hidden="1">
              <a:extLst>
                <a:ext uri="{63B3BB69-23CF-44E3-9099-C40C66FF867C}">
                  <a14:compatExt spid="_x0000_s45409"/>
                </a:ext>
                <a:ext uri="{FF2B5EF4-FFF2-40B4-BE49-F238E27FC236}">
                  <a16:creationId xmlns:a16="http://schemas.microsoft.com/office/drawing/2014/main" id="{982C2115-F4B8-3A4B-8A7C-A8D5DAF971C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21</xdr:row>
          <xdr:rowOff>50800</xdr:rowOff>
        </xdr:from>
        <xdr:to>
          <xdr:col>25</xdr:col>
          <xdr:colOff>304800</xdr:colOff>
          <xdr:row>21</xdr:row>
          <xdr:rowOff>241300</xdr:rowOff>
        </xdr:to>
        <xdr:sp macro="" textlink="">
          <xdr:nvSpPr>
            <xdr:cNvPr id="45410" name="Check Box 354" hidden="1">
              <a:extLst>
                <a:ext uri="{63B3BB69-23CF-44E3-9099-C40C66FF867C}">
                  <a14:compatExt spid="_x0000_s45410"/>
                </a:ext>
                <a:ext uri="{FF2B5EF4-FFF2-40B4-BE49-F238E27FC236}">
                  <a16:creationId xmlns:a16="http://schemas.microsoft.com/office/drawing/2014/main" id="{17C9F857-D292-5548-95C8-196A987D80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21</xdr:row>
          <xdr:rowOff>50800</xdr:rowOff>
        </xdr:from>
        <xdr:to>
          <xdr:col>26</xdr:col>
          <xdr:colOff>279400</xdr:colOff>
          <xdr:row>21</xdr:row>
          <xdr:rowOff>228600</xdr:rowOff>
        </xdr:to>
        <xdr:sp macro="" textlink="">
          <xdr:nvSpPr>
            <xdr:cNvPr id="45411" name="Check Box 355" hidden="1">
              <a:extLst>
                <a:ext uri="{63B3BB69-23CF-44E3-9099-C40C66FF867C}">
                  <a14:compatExt spid="_x0000_s45411"/>
                </a:ext>
                <a:ext uri="{FF2B5EF4-FFF2-40B4-BE49-F238E27FC236}">
                  <a16:creationId xmlns:a16="http://schemas.microsoft.com/office/drawing/2014/main" id="{003101A5-B276-D743-9DFD-E44446243A9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21</xdr:row>
          <xdr:rowOff>38100</xdr:rowOff>
        </xdr:from>
        <xdr:to>
          <xdr:col>27</xdr:col>
          <xdr:colOff>304800</xdr:colOff>
          <xdr:row>21</xdr:row>
          <xdr:rowOff>241300</xdr:rowOff>
        </xdr:to>
        <xdr:sp macro="" textlink="">
          <xdr:nvSpPr>
            <xdr:cNvPr id="45412" name="Check Box 356" hidden="1">
              <a:extLst>
                <a:ext uri="{63B3BB69-23CF-44E3-9099-C40C66FF867C}">
                  <a14:compatExt spid="_x0000_s45412"/>
                </a:ext>
                <a:ext uri="{FF2B5EF4-FFF2-40B4-BE49-F238E27FC236}">
                  <a16:creationId xmlns:a16="http://schemas.microsoft.com/office/drawing/2014/main" id="{900ADF90-632F-5743-A6A0-9218164096B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29</xdr:row>
          <xdr:rowOff>50800</xdr:rowOff>
        </xdr:from>
        <xdr:to>
          <xdr:col>24</xdr:col>
          <xdr:colOff>304800</xdr:colOff>
          <xdr:row>29</xdr:row>
          <xdr:rowOff>228600</xdr:rowOff>
        </xdr:to>
        <xdr:sp macro="" textlink="">
          <xdr:nvSpPr>
            <xdr:cNvPr id="45413" name="Check Box 357" hidden="1">
              <a:extLst>
                <a:ext uri="{63B3BB69-23CF-44E3-9099-C40C66FF867C}">
                  <a14:compatExt spid="_x0000_s45413"/>
                </a:ext>
                <a:ext uri="{FF2B5EF4-FFF2-40B4-BE49-F238E27FC236}">
                  <a16:creationId xmlns:a16="http://schemas.microsoft.com/office/drawing/2014/main" id="{20CA112B-2770-754A-BAD3-457C27FBC5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29</xdr:row>
          <xdr:rowOff>50800</xdr:rowOff>
        </xdr:from>
        <xdr:to>
          <xdr:col>25</xdr:col>
          <xdr:colOff>304800</xdr:colOff>
          <xdr:row>29</xdr:row>
          <xdr:rowOff>241300</xdr:rowOff>
        </xdr:to>
        <xdr:sp macro="" textlink="">
          <xdr:nvSpPr>
            <xdr:cNvPr id="45414" name="Check Box 358" hidden="1">
              <a:extLst>
                <a:ext uri="{63B3BB69-23CF-44E3-9099-C40C66FF867C}">
                  <a14:compatExt spid="_x0000_s45414"/>
                </a:ext>
                <a:ext uri="{FF2B5EF4-FFF2-40B4-BE49-F238E27FC236}">
                  <a16:creationId xmlns:a16="http://schemas.microsoft.com/office/drawing/2014/main" id="{5A816180-0876-D442-AFC4-FC2AA381EBB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29</xdr:row>
          <xdr:rowOff>50800</xdr:rowOff>
        </xdr:from>
        <xdr:to>
          <xdr:col>26</xdr:col>
          <xdr:colOff>304800</xdr:colOff>
          <xdr:row>29</xdr:row>
          <xdr:rowOff>241300</xdr:rowOff>
        </xdr:to>
        <xdr:sp macro="" textlink="">
          <xdr:nvSpPr>
            <xdr:cNvPr id="45415" name="Check Box 359" hidden="1">
              <a:extLst>
                <a:ext uri="{63B3BB69-23CF-44E3-9099-C40C66FF867C}">
                  <a14:compatExt spid="_x0000_s45415"/>
                </a:ext>
                <a:ext uri="{FF2B5EF4-FFF2-40B4-BE49-F238E27FC236}">
                  <a16:creationId xmlns:a16="http://schemas.microsoft.com/office/drawing/2014/main" id="{61F9544E-2EEE-9C40-8AAA-18EE91F5A55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29</xdr:row>
          <xdr:rowOff>38100</xdr:rowOff>
        </xdr:from>
        <xdr:to>
          <xdr:col>27</xdr:col>
          <xdr:colOff>304800</xdr:colOff>
          <xdr:row>29</xdr:row>
          <xdr:rowOff>241300</xdr:rowOff>
        </xdr:to>
        <xdr:sp macro="" textlink="">
          <xdr:nvSpPr>
            <xdr:cNvPr id="45416" name="Check Box 360" hidden="1">
              <a:extLst>
                <a:ext uri="{63B3BB69-23CF-44E3-9099-C40C66FF867C}">
                  <a14:compatExt spid="_x0000_s45416"/>
                </a:ext>
                <a:ext uri="{FF2B5EF4-FFF2-40B4-BE49-F238E27FC236}">
                  <a16:creationId xmlns:a16="http://schemas.microsoft.com/office/drawing/2014/main" id="{1224E106-4FD4-AB41-AA38-3EBE8F5015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30</xdr:row>
          <xdr:rowOff>63500</xdr:rowOff>
        </xdr:from>
        <xdr:to>
          <xdr:col>24</xdr:col>
          <xdr:colOff>304800</xdr:colOff>
          <xdr:row>30</xdr:row>
          <xdr:rowOff>228600</xdr:rowOff>
        </xdr:to>
        <xdr:sp macro="" textlink="">
          <xdr:nvSpPr>
            <xdr:cNvPr id="45417" name="Check Box 361" hidden="1">
              <a:extLst>
                <a:ext uri="{63B3BB69-23CF-44E3-9099-C40C66FF867C}">
                  <a14:compatExt spid="_x0000_s45417"/>
                </a:ext>
                <a:ext uri="{FF2B5EF4-FFF2-40B4-BE49-F238E27FC236}">
                  <a16:creationId xmlns:a16="http://schemas.microsoft.com/office/drawing/2014/main" id="{E7EB9E09-D779-484C-A378-22830245D4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30</xdr:row>
          <xdr:rowOff>50800</xdr:rowOff>
        </xdr:from>
        <xdr:to>
          <xdr:col>25</xdr:col>
          <xdr:colOff>304800</xdr:colOff>
          <xdr:row>30</xdr:row>
          <xdr:rowOff>241300</xdr:rowOff>
        </xdr:to>
        <xdr:sp macro="" textlink="">
          <xdr:nvSpPr>
            <xdr:cNvPr id="45418" name="Check Box 362" hidden="1">
              <a:extLst>
                <a:ext uri="{63B3BB69-23CF-44E3-9099-C40C66FF867C}">
                  <a14:compatExt spid="_x0000_s45418"/>
                </a:ext>
                <a:ext uri="{FF2B5EF4-FFF2-40B4-BE49-F238E27FC236}">
                  <a16:creationId xmlns:a16="http://schemas.microsoft.com/office/drawing/2014/main" id="{CDBFDDFC-00EA-F342-9B4E-3BDEA18E8A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30</xdr:row>
          <xdr:rowOff>50800</xdr:rowOff>
        </xdr:from>
        <xdr:to>
          <xdr:col>26</xdr:col>
          <xdr:colOff>304800</xdr:colOff>
          <xdr:row>30</xdr:row>
          <xdr:rowOff>228600</xdr:rowOff>
        </xdr:to>
        <xdr:sp macro="" textlink="">
          <xdr:nvSpPr>
            <xdr:cNvPr id="45419" name="Check Box 363" hidden="1">
              <a:extLst>
                <a:ext uri="{63B3BB69-23CF-44E3-9099-C40C66FF867C}">
                  <a14:compatExt spid="_x0000_s45419"/>
                </a:ext>
                <a:ext uri="{FF2B5EF4-FFF2-40B4-BE49-F238E27FC236}">
                  <a16:creationId xmlns:a16="http://schemas.microsoft.com/office/drawing/2014/main" id="{BBA443EC-EA88-D24E-B174-DB5D08596D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30</xdr:row>
          <xdr:rowOff>50800</xdr:rowOff>
        </xdr:from>
        <xdr:to>
          <xdr:col>27</xdr:col>
          <xdr:colOff>304800</xdr:colOff>
          <xdr:row>30</xdr:row>
          <xdr:rowOff>241300</xdr:rowOff>
        </xdr:to>
        <xdr:sp macro="" textlink="">
          <xdr:nvSpPr>
            <xdr:cNvPr id="45420" name="Check Box 364" hidden="1">
              <a:extLst>
                <a:ext uri="{63B3BB69-23CF-44E3-9099-C40C66FF867C}">
                  <a14:compatExt spid="_x0000_s45420"/>
                </a:ext>
                <a:ext uri="{FF2B5EF4-FFF2-40B4-BE49-F238E27FC236}">
                  <a16:creationId xmlns:a16="http://schemas.microsoft.com/office/drawing/2014/main" id="{360CAA0B-567D-3E45-B3E6-B47B6EDED5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32</xdr:row>
          <xdr:rowOff>50800</xdr:rowOff>
        </xdr:from>
        <xdr:to>
          <xdr:col>24</xdr:col>
          <xdr:colOff>304800</xdr:colOff>
          <xdr:row>32</xdr:row>
          <xdr:rowOff>241300</xdr:rowOff>
        </xdr:to>
        <xdr:sp macro="" textlink="">
          <xdr:nvSpPr>
            <xdr:cNvPr id="45421" name="Check Box 365" hidden="1">
              <a:extLst>
                <a:ext uri="{63B3BB69-23CF-44E3-9099-C40C66FF867C}">
                  <a14:compatExt spid="_x0000_s45421"/>
                </a:ext>
                <a:ext uri="{FF2B5EF4-FFF2-40B4-BE49-F238E27FC236}">
                  <a16:creationId xmlns:a16="http://schemas.microsoft.com/office/drawing/2014/main" id="{EBA096F2-3329-F047-ABD0-1B2387C1012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32</xdr:row>
          <xdr:rowOff>50800</xdr:rowOff>
        </xdr:from>
        <xdr:to>
          <xdr:col>25</xdr:col>
          <xdr:colOff>304800</xdr:colOff>
          <xdr:row>32</xdr:row>
          <xdr:rowOff>241300</xdr:rowOff>
        </xdr:to>
        <xdr:sp macro="" textlink="">
          <xdr:nvSpPr>
            <xdr:cNvPr id="45422" name="Check Box 366" hidden="1">
              <a:extLst>
                <a:ext uri="{63B3BB69-23CF-44E3-9099-C40C66FF867C}">
                  <a14:compatExt spid="_x0000_s45422"/>
                </a:ext>
                <a:ext uri="{FF2B5EF4-FFF2-40B4-BE49-F238E27FC236}">
                  <a16:creationId xmlns:a16="http://schemas.microsoft.com/office/drawing/2014/main" id="{8FF1219E-D9D4-9343-AD8E-3D691137EA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32</xdr:row>
          <xdr:rowOff>50800</xdr:rowOff>
        </xdr:from>
        <xdr:to>
          <xdr:col>26</xdr:col>
          <xdr:colOff>304800</xdr:colOff>
          <xdr:row>32</xdr:row>
          <xdr:rowOff>241300</xdr:rowOff>
        </xdr:to>
        <xdr:sp macro="" textlink="">
          <xdr:nvSpPr>
            <xdr:cNvPr id="45423" name="Check Box 367" hidden="1">
              <a:extLst>
                <a:ext uri="{63B3BB69-23CF-44E3-9099-C40C66FF867C}">
                  <a14:compatExt spid="_x0000_s45423"/>
                </a:ext>
                <a:ext uri="{FF2B5EF4-FFF2-40B4-BE49-F238E27FC236}">
                  <a16:creationId xmlns:a16="http://schemas.microsoft.com/office/drawing/2014/main" id="{13557A46-9E65-D844-9FB8-185B930B3FD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32</xdr:row>
          <xdr:rowOff>50800</xdr:rowOff>
        </xdr:from>
        <xdr:to>
          <xdr:col>27</xdr:col>
          <xdr:colOff>279400</xdr:colOff>
          <xdr:row>32</xdr:row>
          <xdr:rowOff>228600</xdr:rowOff>
        </xdr:to>
        <xdr:sp macro="" textlink="">
          <xdr:nvSpPr>
            <xdr:cNvPr id="45424" name="Check Box 368" hidden="1">
              <a:extLst>
                <a:ext uri="{63B3BB69-23CF-44E3-9099-C40C66FF867C}">
                  <a14:compatExt spid="_x0000_s45424"/>
                </a:ext>
                <a:ext uri="{FF2B5EF4-FFF2-40B4-BE49-F238E27FC236}">
                  <a16:creationId xmlns:a16="http://schemas.microsoft.com/office/drawing/2014/main" id="{9F6AE6CD-FF9E-BA43-8654-927E12F97AB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36</xdr:row>
          <xdr:rowOff>38100</xdr:rowOff>
        </xdr:from>
        <xdr:to>
          <xdr:col>24</xdr:col>
          <xdr:colOff>279400</xdr:colOff>
          <xdr:row>36</xdr:row>
          <xdr:rowOff>241300</xdr:rowOff>
        </xdr:to>
        <xdr:sp macro="" textlink="">
          <xdr:nvSpPr>
            <xdr:cNvPr id="45425" name="Check Box 369" hidden="1">
              <a:extLst>
                <a:ext uri="{63B3BB69-23CF-44E3-9099-C40C66FF867C}">
                  <a14:compatExt spid="_x0000_s45425"/>
                </a:ext>
                <a:ext uri="{FF2B5EF4-FFF2-40B4-BE49-F238E27FC236}">
                  <a16:creationId xmlns:a16="http://schemas.microsoft.com/office/drawing/2014/main" id="{084904C2-9DEC-D649-B680-753A025302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36</xdr:row>
          <xdr:rowOff>38100</xdr:rowOff>
        </xdr:from>
        <xdr:to>
          <xdr:col>25</xdr:col>
          <xdr:colOff>279400</xdr:colOff>
          <xdr:row>36</xdr:row>
          <xdr:rowOff>241300</xdr:rowOff>
        </xdr:to>
        <xdr:sp macro="" textlink="">
          <xdr:nvSpPr>
            <xdr:cNvPr id="45426" name="Check Box 370" hidden="1">
              <a:extLst>
                <a:ext uri="{63B3BB69-23CF-44E3-9099-C40C66FF867C}">
                  <a14:compatExt spid="_x0000_s45426"/>
                </a:ext>
                <a:ext uri="{FF2B5EF4-FFF2-40B4-BE49-F238E27FC236}">
                  <a16:creationId xmlns:a16="http://schemas.microsoft.com/office/drawing/2014/main" id="{BCE7BE53-506E-1343-9C3F-14CCC4E5BC9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36</xdr:row>
          <xdr:rowOff>38100</xdr:rowOff>
        </xdr:from>
        <xdr:to>
          <xdr:col>26</xdr:col>
          <xdr:colOff>304800</xdr:colOff>
          <xdr:row>36</xdr:row>
          <xdr:rowOff>241300</xdr:rowOff>
        </xdr:to>
        <xdr:sp macro="" textlink="">
          <xdr:nvSpPr>
            <xdr:cNvPr id="45427" name="Check Box 371" hidden="1">
              <a:extLst>
                <a:ext uri="{63B3BB69-23CF-44E3-9099-C40C66FF867C}">
                  <a14:compatExt spid="_x0000_s45427"/>
                </a:ext>
                <a:ext uri="{FF2B5EF4-FFF2-40B4-BE49-F238E27FC236}">
                  <a16:creationId xmlns:a16="http://schemas.microsoft.com/office/drawing/2014/main" id="{BEDD27A6-BC8D-5E40-B6E0-98D758AFDBA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36</xdr:row>
          <xdr:rowOff>50800</xdr:rowOff>
        </xdr:from>
        <xdr:to>
          <xdr:col>27</xdr:col>
          <xdr:colOff>304800</xdr:colOff>
          <xdr:row>36</xdr:row>
          <xdr:rowOff>241300</xdr:rowOff>
        </xdr:to>
        <xdr:sp macro="" textlink="">
          <xdr:nvSpPr>
            <xdr:cNvPr id="45428" name="Check Box 372" hidden="1">
              <a:extLst>
                <a:ext uri="{63B3BB69-23CF-44E3-9099-C40C66FF867C}">
                  <a14:compatExt spid="_x0000_s45428"/>
                </a:ext>
                <a:ext uri="{FF2B5EF4-FFF2-40B4-BE49-F238E27FC236}">
                  <a16:creationId xmlns:a16="http://schemas.microsoft.com/office/drawing/2014/main" id="{EBB83F27-DD92-4B49-805D-5CE39D90715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41</xdr:row>
          <xdr:rowOff>50800</xdr:rowOff>
        </xdr:from>
        <xdr:to>
          <xdr:col>24</xdr:col>
          <xdr:colOff>279400</xdr:colOff>
          <xdr:row>41</xdr:row>
          <xdr:rowOff>228600</xdr:rowOff>
        </xdr:to>
        <xdr:sp macro="" textlink="">
          <xdr:nvSpPr>
            <xdr:cNvPr id="45433" name="Check Box 377" hidden="1">
              <a:extLst>
                <a:ext uri="{63B3BB69-23CF-44E3-9099-C40C66FF867C}">
                  <a14:compatExt spid="_x0000_s45433"/>
                </a:ext>
                <a:ext uri="{FF2B5EF4-FFF2-40B4-BE49-F238E27FC236}">
                  <a16:creationId xmlns:a16="http://schemas.microsoft.com/office/drawing/2014/main" id="{C2F16958-9694-F54D-90C5-A38F5DD95F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41</xdr:row>
          <xdr:rowOff>38100</xdr:rowOff>
        </xdr:from>
        <xdr:to>
          <xdr:col>25</xdr:col>
          <xdr:colOff>304800</xdr:colOff>
          <xdr:row>41</xdr:row>
          <xdr:rowOff>241300</xdr:rowOff>
        </xdr:to>
        <xdr:sp macro="" textlink="">
          <xdr:nvSpPr>
            <xdr:cNvPr id="45434" name="Check Box 378" hidden="1">
              <a:extLst>
                <a:ext uri="{63B3BB69-23CF-44E3-9099-C40C66FF867C}">
                  <a14:compatExt spid="_x0000_s45434"/>
                </a:ext>
                <a:ext uri="{FF2B5EF4-FFF2-40B4-BE49-F238E27FC236}">
                  <a16:creationId xmlns:a16="http://schemas.microsoft.com/office/drawing/2014/main" id="{337D7FCC-BDAF-8848-B50D-4346981993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41</xdr:row>
          <xdr:rowOff>50800</xdr:rowOff>
        </xdr:from>
        <xdr:to>
          <xdr:col>26</xdr:col>
          <xdr:colOff>304800</xdr:colOff>
          <xdr:row>41</xdr:row>
          <xdr:rowOff>241300</xdr:rowOff>
        </xdr:to>
        <xdr:sp macro="" textlink="">
          <xdr:nvSpPr>
            <xdr:cNvPr id="45435" name="Check Box 379" hidden="1">
              <a:extLst>
                <a:ext uri="{63B3BB69-23CF-44E3-9099-C40C66FF867C}">
                  <a14:compatExt spid="_x0000_s45435"/>
                </a:ext>
                <a:ext uri="{FF2B5EF4-FFF2-40B4-BE49-F238E27FC236}">
                  <a16:creationId xmlns:a16="http://schemas.microsoft.com/office/drawing/2014/main" id="{A35A4BC0-F786-A84A-ACFF-690034373B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41</xdr:row>
          <xdr:rowOff>38100</xdr:rowOff>
        </xdr:from>
        <xdr:to>
          <xdr:col>27</xdr:col>
          <xdr:colOff>304800</xdr:colOff>
          <xdr:row>41</xdr:row>
          <xdr:rowOff>241300</xdr:rowOff>
        </xdr:to>
        <xdr:sp macro="" textlink="">
          <xdr:nvSpPr>
            <xdr:cNvPr id="45436" name="Check Box 380" hidden="1">
              <a:extLst>
                <a:ext uri="{63B3BB69-23CF-44E3-9099-C40C66FF867C}">
                  <a14:compatExt spid="_x0000_s45436"/>
                </a:ext>
                <a:ext uri="{FF2B5EF4-FFF2-40B4-BE49-F238E27FC236}">
                  <a16:creationId xmlns:a16="http://schemas.microsoft.com/office/drawing/2014/main" id="{F87D385D-3F24-5A44-9D60-2821AC8B9FA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46</xdr:row>
          <xdr:rowOff>50800</xdr:rowOff>
        </xdr:from>
        <xdr:to>
          <xdr:col>24</xdr:col>
          <xdr:colOff>279400</xdr:colOff>
          <xdr:row>46</xdr:row>
          <xdr:rowOff>241300</xdr:rowOff>
        </xdr:to>
        <xdr:sp macro="" textlink="">
          <xdr:nvSpPr>
            <xdr:cNvPr id="45437" name="Check Box 381" hidden="1">
              <a:extLst>
                <a:ext uri="{63B3BB69-23CF-44E3-9099-C40C66FF867C}">
                  <a14:compatExt spid="_x0000_s45437"/>
                </a:ext>
                <a:ext uri="{FF2B5EF4-FFF2-40B4-BE49-F238E27FC236}">
                  <a16:creationId xmlns:a16="http://schemas.microsoft.com/office/drawing/2014/main" id="{9A2E60E8-A2E2-7947-B4AF-DA7FA33F141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46</xdr:row>
          <xdr:rowOff>50800</xdr:rowOff>
        </xdr:from>
        <xdr:to>
          <xdr:col>25</xdr:col>
          <xdr:colOff>279400</xdr:colOff>
          <xdr:row>46</xdr:row>
          <xdr:rowOff>241300</xdr:rowOff>
        </xdr:to>
        <xdr:sp macro="" textlink="">
          <xdr:nvSpPr>
            <xdr:cNvPr id="45438" name="Check Box 382" hidden="1">
              <a:extLst>
                <a:ext uri="{63B3BB69-23CF-44E3-9099-C40C66FF867C}">
                  <a14:compatExt spid="_x0000_s45438"/>
                </a:ext>
                <a:ext uri="{FF2B5EF4-FFF2-40B4-BE49-F238E27FC236}">
                  <a16:creationId xmlns:a16="http://schemas.microsoft.com/office/drawing/2014/main" id="{98B3F03E-30E8-A14D-95BF-F9354F60F03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46</xdr:row>
          <xdr:rowOff>38100</xdr:rowOff>
        </xdr:from>
        <xdr:to>
          <xdr:col>26</xdr:col>
          <xdr:colOff>304800</xdr:colOff>
          <xdr:row>46</xdr:row>
          <xdr:rowOff>241300</xdr:rowOff>
        </xdr:to>
        <xdr:sp macro="" textlink="">
          <xdr:nvSpPr>
            <xdr:cNvPr id="45439" name="Check Box 383" hidden="1">
              <a:extLst>
                <a:ext uri="{63B3BB69-23CF-44E3-9099-C40C66FF867C}">
                  <a14:compatExt spid="_x0000_s45439"/>
                </a:ext>
                <a:ext uri="{FF2B5EF4-FFF2-40B4-BE49-F238E27FC236}">
                  <a16:creationId xmlns:a16="http://schemas.microsoft.com/office/drawing/2014/main" id="{B711B683-32B1-DB44-8305-06173D38C1E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46</xdr:row>
          <xdr:rowOff>50800</xdr:rowOff>
        </xdr:from>
        <xdr:to>
          <xdr:col>27</xdr:col>
          <xdr:colOff>279400</xdr:colOff>
          <xdr:row>46</xdr:row>
          <xdr:rowOff>241300</xdr:rowOff>
        </xdr:to>
        <xdr:sp macro="" textlink="">
          <xdr:nvSpPr>
            <xdr:cNvPr id="45440" name="Check Box 384" hidden="1">
              <a:extLst>
                <a:ext uri="{63B3BB69-23CF-44E3-9099-C40C66FF867C}">
                  <a14:compatExt spid="_x0000_s45440"/>
                </a:ext>
                <a:ext uri="{FF2B5EF4-FFF2-40B4-BE49-F238E27FC236}">
                  <a16:creationId xmlns:a16="http://schemas.microsoft.com/office/drawing/2014/main" id="{248B1F69-D1E1-FE49-BF64-4DE82943CF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49</xdr:row>
          <xdr:rowOff>50800</xdr:rowOff>
        </xdr:from>
        <xdr:to>
          <xdr:col>24</xdr:col>
          <xdr:colOff>304800</xdr:colOff>
          <xdr:row>49</xdr:row>
          <xdr:rowOff>241300</xdr:rowOff>
        </xdr:to>
        <xdr:sp macro="" textlink="">
          <xdr:nvSpPr>
            <xdr:cNvPr id="45441" name="Check Box 385" hidden="1">
              <a:extLst>
                <a:ext uri="{63B3BB69-23CF-44E3-9099-C40C66FF867C}">
                  <a14:compatExt spid="_x0000_s45441"/>
                </a:ext>
                <a:ext uri="{FF2B5EF4-FFF2-40B4-BE49-F238E27FC236}">
                  <a16:creationId xmlns:a16="http://schemas.microsoft.com/office/drawing/2014/main" id="{3685D39C-733F-3C4A-ACB1-8B016B8F74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49</xdr:row>
          <xdr:rowOff>50800</xdr:rowOff>
        </xdr:from>
        <xdr:to>
          <xdr:col>25</xdr:col>
          <xdr:colOff>304800</xdr:colOff>
          <xdr:row>49</xdr:row>
          <xdr:rowOff>241300</xdr:rowOff>
        </xdr:to>
        <xdr:sp macro="" textlink="">
          <xdr:nvSpPr>
            <xdr:cNvPr id="45442" name="Check Box 386" hidden="1">
              <a:extLst>
                <a:ext uri="{63B3BB69-23CF-44E3-9099-C40C66FF867C}">
                  <a14:compatExt spid="_x0000_s45442"/>
                </a:ext>
                <a:ext uri="{FF2B5EF4-FFF2-40B4-BE49-F238E27FC236}">
                  <a16:creationId xmlns:a16="http://schemas.microsoft.com/office/drawing/2014/main" id="{7027AB32-E23A-E240-8E12-381E1BC253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50800</xdr:rowOff>
        </xdr:from>
        <xdr:to>
          <xdr:col>26</xdr:col>
          <xdr:colOff>304800</xdr:colOff>
          <xdr:row>49</xdr:row>
          <xdr:rowOff>241300</xdr:rowOff>
        </xdr:to>
        <xdr:sp macro="" textlink="">
          <xdr:nvSpPr>
            <xdr:cNvPr id="45443" name="Check Box 387" hidden="1">
              <a:extLst>
                <a:ext uri="{63B3BB69-23CF-44E3-9099-C40C66FF867C}">
                  <a14:compatExt spid="_x0000_s45443"/>
                </a:ext>
                <a:ext uri="{FF2B5EF4-FFF2-40B4-BE49-F238E27FC236}">
                  <a16:creationId xmlns:a16="http://schemas.microsoft.com/office/drawing/2014/main" id="{7B2096E9-2E1C-8F4D-9FE1-35769289DF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49</xdr:row>
          <xdr:rowOff>50800</xdr:rowOff>
        </xdr:from>
        <xdr:to>
          <xdr:col>27</xdr:col>
          <xdr:colOff>304800</xdr:colOff>
          <xdr:row>49</xdr:row>
          <xdr:rowOff>241300</xdr:rowOff>
        </xdr:to>
        <xdr:sp macro="" textlink="">
          <xdr:nvSpPr>
            <xdr:cNvPr id="45444" name="Check Box 388" hidden="1">
              <a:extLst>
                <a:ext uri="{63B3BB69-23CF-44E3-9099-C40C66FF867C}">
                  <a14:compatExt spid="_x0000_s45444"/>
                </a:ext>
                <a:ext uri="{FF2B5EF4-FFF2-40B4-BE49-F238E27FC236}">
                  <a16:creationId xmlns:a16="http://schemas.microsoft.com/office/drawing/2014/main" id="{27221F84-0916-524C-98A0-14FB13CFE43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45</xdr:row>
          <xdr:rowOff>50800</xdr:rowOff>
        </xdr:from>
        <xdr:to>
          <xdr:col>24</xdr:col>
          <xdr:colOff>304800</xdr:colOff>
          <xdr:row>45</xdr:row>
          <xdr:rowOff>228600</xdr:rowOff>
        </xdr:to>
        <xdr:sp macro="" textlink="">
          <xdr:nvSpPr>
            <xdr:cNvPr id="45445" name="Check Box 389" hidden="1">
              <a:extLst>
                <a:ext uri="{63B3BB69-23CF-44E3-9099-C40C66FF867C}">
                  <a14:compatExt spid="_x0000_s45445"/>
                </a:ext>
                <a:ext uri="{FF2B5EF4-FFF2-40B4-BE49-F238E27FC236}">
                  <a16:creationId xmlns:a16="http://schemas.microsoft.com/office/drawing/2014/main" id="{85D59F9D-7054-E040-89F2-9706025E74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45</xdr:row>
          <xdr:rowOff>50800</xdr:rowOff>
        </xdr:from>
        <xdr:to>
          <xdr:col>25</xdr:col>
          <xdr:colOff>304800</xdr:colOff>
          <xdr:row>45</xdr:row>
          <xdr:rowOff>228600</xdr:rowOff>
        </xdr:to>
        <xdr:sp macro="" textlink="">
          <xdr:nvSpPr>
            <xdr:cNvPr id="45446" name="Check Box 390" hidden="1">
              <a:extLst>
                <a:ext uri="{63B3BB69-23CF-44E3-9099-C40C66FF867C}">
                  <a14:compatExt spid="_x0000_s45446"/>
                </a:ext>
                <a:ext uri="{FF2B5EF4-FFF2-40B4-BE49-F238E27FC236}">
                  <a16:creationId xmlns:a16="http://schemas.microsoft.com/office/drawing/2014/main" id="{B11DE45B-E52A-A44F-9BF5-88BD59B7701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45</xdr:row>
          <xdr:rowOff>50800</xdr:rowOff>
        </xdr:from>
        <xdr:to>
          <xdr:col>26</xdr:col>
          <xdr:colOff>304800</xdr:colOff>
          <xdr:row>45</xdr:row>
          <xdr:rowOff>228600</xdr:rowOff>
        </xdr:to>
        <xdr:sp macro="" textlink="">
          <xdr:nvSpPr>
            <xdr:cNvPr id="45447" name="Check Box 391" hidden="1">
              <a:extLst>
                <a:ext uri="{63B3BB69-23CF-44E3-9099-C40C66FF867C}">
                  <a14:compatExt spid="_x0000_s45447"/>
                </a:ext>
                <a:ext uri="{FF2B5EF4-FFF2-40B4-BE49-F238E27FC236}">
                  <a16:creationId xmlns:a16="http://schemas.microsoft.com/office/drawing/2014/main" id="{248DB7BD-41F3-7E49-A8D6-C997E442371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45</xdr:row>
          <xdr:rowOff>50800</xdr:rowOff>
        </xdr:from>
        <xdr:to>
          <xdr:col>27</xdr:col>
          <xdr:colOff>304800</xdr:colOff>
          <xdr:row>45</xdr:row>
          <xdr:rowOff>241300</xdr:rowOff>
        </xdr:to>
        <xdr:sp macro="" textlink="">
          <xdr:nvSpPr>
            <xdr:cNvPr id="45448" name="Check Box 392" hidden="1">
              <a:extLst>
                <a:ext uri="{63B3BB69-23CF-44E3-9099-C40C66FF867C}">
                  <a14:compatExt spid="_x0000_s45448"/>
                </a:ext>
                <a:ext uri="{FF2B5EF4-FFF2-40B4-BE49-F238E27FC236}">
                  <a16:creationId xmlns:a16="http://schemas.microsoft.com/office/drawing/2014/main" id="{640D96FF-5E7A-A047-A6E4-BC26DE4A56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39</xdr:row>
          <xdr:rowOff>50800</xdr:rowOff>
        </xdr:from>
        <xdr:to>
          <xdr:col>24</xdr:col>
          <xdr:colOff>279400</xdr:colOff>
          <xdr:row>39</xdr:row>
          <xdr:rowOff>241300</xdr:rowOff>
        </xdr:to>
        <xdr:sp macro="" textlink="">
          <xdr:nvSpPr>
            <xdr:cNvPr id="45449" name="Check Box 393" hidden="1">
              <a:extLst>
                <a:ext uri="{63B3BB69-23CF-44E3-9099-C40C66FF867C}">
                  <a14:compatExt spid="_x0000_s45449"/>
                </a:ext>
                <a:ext uri="{FF2B5EF4-FFF2-40B4-BE49-F238E27FC236}">
                  <a16:creationId xmlns:a16="http://schemas.microsoft.com/office/drawing/2014/main" id="{9342E988-8E9F-A44C-915D-522E95068BA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39</xdr:row>
          <xdr:rowOff>50800</xdr:rowOff>
        </xdr:from>
        <xdr:to>
          <xdr:col>25</xdr:col>
          <xdr:colOff>304800</xdr:colOff>
          <xdr:row>39</xdr:row>
          <xdr:rowOff>228600</xdr:rowOff>
        </xdr:to>
        <xdr:sp macro="" textlink="">
          <xdr:nvSpPr>
            <xdr:cNvPr id="45450" name="Check Box 394" hidden="1">
              <a:extLst>
                <a:ext uri="{63B3BB69-23CF-44E3-9099-C40C66FF867C}">
                  <a14:compatExt spid="_x0000_s45450"/>
                </a:ext>
                <a:ext uri="{FF2B5EF4-FFF2-40B4-BE49-F238E27FC236}">
                  <a16:creationId xmlns:a16="http://schemas.microsoft.com/office/drawing/2014/main" id="{D4DEF7B0-C8EF-764F-8910-4510FCE8DA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39</xdr:row>
          <xdr:rowOff>50800</xdr:rowOff>
        </xdr:from>
        <xdr:to>
          <xdr:col>26</xdr:col>
          <xdr:colOff>304800</xdr:colOff>
          <xdr:row>39</xdr:row>
          <xdr:rowOff>228600</xdr:rowOff>
        </xdr:to>
        <xdr:sp macro="" textlink="">
          <xdr:nvSpPr>
            <xdr:cNvPr id="45451" name="Check Box 395" hidden="1">
              <a:extLst>
                <a:ext uri="{63B3BB69-23CF-44E3-9099-C40C66FF867C}">
                  <a14:compatExt spid="_x0000_s45451"/>
                </a:ext>
                <a:ext uri="{FF2B5EF4-FFF2-40B4-BE49-F238E27FC236}">
                  <a16:creationId xmlns:a16="http://schemas.microsoft.com/office/drawing/2014/main" id="{B5BCDA81-AAAD-094A-8CCE-0E6B4A2C197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39</xdr:row>
          <xdr:rowOff>50800</xdr:rowOff>
        </xdr:from>
        <xdr:to>
          <xdr:col>27</xdr:col>
          <xdr:colOff>304800</xdr:colOff>
          <xdr:row>39</xdr:row>
          <xdr:rowOff>228600</xdr:rowOff>
        </xdr:to>
        <xdr:sp macro="" textlink="">
          <xdr:nvSpPr>
            <xdr:cNvPr id="45452" name="Check Box 396" hidden="1">
              <a:extLst>
                <a:ext uri="{63B3BB69-23CF-44E3-9099-C40C66FF867C}">
                  <a14:compatExt spid="_x0000_s45452"/>
                </a:ext>
                <a:ext uri="{FF2B5EF4-FFF2-40B4-BE49-F238E27FC236}">
                  <a16:creationId xmlns:a16="http://schemas.microsoft.com/office/drawing/2014/main" id="{7F4D56FA-71F4-D941-8BA6-722269F444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40</xdr:row>
          <xdr:rowOff>38100</xdr:rowOff>
        </xdr:from>
        <xdr:to>
          <xdr:col>24</xdr:col>
          <xdr:colOff>304800</xdr:colOff>
          <xdr:row>40</xdr:row>
          <xdr:rowOff>241300</xdr:rowOff>
        </xdr:to>
        <xdr:sp macro="" textlink="">
          <xdr:nvSpPr>
            <xdr:cNvPr id="45453" name="Check Box 397" hidden="1">
              <a:extLst>
                <a:ext uri="{63B3BB69-23CF-44E3-9099-C40C66FF867C}">
                  <a14:compatExt spid="_x0000_s45453"/>
                </a:ext>
                <a:ext uri="{FF2B5EF4-FFF2-40B4-BE49-F238E27FC236}">
                  <a16:creationId xmlns:a16="http://schemas.microsoft.com/office/drawing/2014/main" id="{B2C23C53-A59D-974B-8E40-145BEA81A53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40</xdr:row>
          <xdr:rowOff>38100</xdr:rowOff>
        </xdr:from>
        <xdr:to>
          <xdr:col>25</xdr:col>
          <xdr:colOff>279400</xdr:colOff>
          <xdr:row>40</xdr:row>
          <xdr:rowOff>241300</xdr:rowOff>
        </xdr:to>
        <xdr:sp macro="" textlink="">
          <xdr:nvSpPr>
            <xdr:cNvPr id="45454" name="Check Box 398" hidden="1">
              <a:extLst>
                <a:ext uri="{63B3BB69-23CF-44E3-9099-C40C66FF867C}">
                  <a14:compatExt spid="_x0000_s45454"/>
                </a:ext>
                <a:ext uri="{FF2B5EF4-FFF2-40B4-BE49-F238E27FC236}">
                  <a16:creationId xmlns:a16="http://schemas.microsoft.com/office/drawing/2014/main" id="{29B39080-6934-F64E-B318-69E1F8972F8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40</xdr:row>
          <xdr:rowOff>38100</xdr:rowOff>
        </xdr:from>
        <xdr:to>
          <xdr:col>26</xdr:col>
          <xdr:colOff>304800</xdr:colOff>
          <xdr:row>40</xdr:row>
          <xdr:rowOff>241300</xdr:rowOff>
        </xdr:to>
        <xdr:sp macro="" textlink="">
          <xdr:nvSpPr>
            <xdr:cNvPr id="45455" name="Check Box 399" hidden="1">
              <a:extLst>
                <a:ext uri="{63B3BB69-23CF-44E3-9099-C40C66FF867C}">
                  <a14:compatExt spid="_x0000_s45455"/>
                </a:ext>
                <a:ext uri="{FF2B5EF4-FFF2-40B4-BE49-F238E27FC236}">
                  <a16:creationId xmlns:a16="http://schemas.microsoft.com/office/drawing/2014/main" id="{62714018-0338-BF40-820B-76C6D973359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40</xdr:row>
          <xdr:rowOff>50800</xdr:rowOff>
        </xdr:from>
        <xdr:to>
          <xdr:col>27</xdr:col>
          <xdr:colOff>304800</xdr:colOff>
          <xdr:row>40</xdr:row>
          <xdr:rowOff>241300</xdr:rowOff>
        </xdr:to>
        <xdr:sp macro="" textlink="">
          <xdr:nvSpPr>
            <xdr:cNvPr id="45456" name="Check Box 400" hidden="1">
              <a:extLst>
                <a:ext uri="{63B3BB69-23CF-44E3-9099-C40C66FF867C}">
                  <a14:compatExt spid="_x0000_s45456"/>
                </a:ext>
                <a:ext uri="{FF2B5EF4-FFF2-40B4-BE49-F238E27FC236}">
                  <a16:creationId xmlns:a16="http://schemas.microsoft.com/office/drawing/2014/main" id="{4B004285-6F3E-2848-84D3-564CFC8C7CE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42</xdr:row>
          <xdr:rowOff>38100</xdr:rowOff>
        </xdr:from>
        <xdr:to>
          <xdr:col>24</xdr:col>
          <xdr:colOff>304800</xdr:colOff>
          <xdr:row>42</xdr:row>
          <xdr:rowOff>241300</xdr:rowOff>
        </xdr:to>
        <xdr:sp macro="" textlink="">
          <xdr:nvSpPr>
            <xdr:cNvPr id="45457" name="Check Box 401" hidden="1">
              <a:extLst>
                <a:ext uri="{63B3BB69-23CF-44E3-9099-C40C66FF867C}">
                  <a14:compatExt spid="_x0000_s45457"/>
                </a:ext>
                <a:ext uri="{FF2B5EF4-FFF2-40B4-BE49-F238E27FC236}">
                  <a16:creationId xmlns:a16="http://schemas.microsoft.com/office/drawing/2014/main" id="{7F9E3F3F-AAC6-E842-A6B6-A51E6E7AD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42</xdr:row>
          <xdr:rowOff>38100</xdr:rowOff>
        </xdr:from>
        <xdr:to>
          <xdr:col>25</xdr:col>
          <xdr:colOff>304800</xdr:colOff>
          <xdr:row>42</xdr:row>
          <xdr:rowOff>241300</xdr:rowOff>
        </xdr:to>
        <xdr:sp macro="" textlink="">
          <xdr:nvSpPr>
            <xdr:cNvPr id="45458" name="Check Box 402" hidden="1">
              <a:extLst>
                <a:ext uri="{63B3BB69-23CF-44E3-9099-C40C66FF867C}">
                  <a14:compatExt spid="_x0000_s45458"/>
                </a:ext>
                <a:ext uri="{FF2B5EF4-FFF2-40B4-BE49-F238E27FC236}">
                  <a16:creationId xmlns:a16="http://schemas.microsoft.com/office/drawing/2014/main" id="{3539AF2A-5724-EA4B-8BFC-A96EC11A807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42</xdr:row>
          <xdr:rowOff>38100</xdr:rowOff>
        </xdr:from>
        <xdr:to>
          <xdr:col>26</xdr:col>
          <xdr:colOff>304800</xdr:colOff>
          <xdr:row>42</xdr:row>
          <xdr:rowOff>241300</xdr:rowOff>
        </xdr:to>
        <xdr:sp macro="" textlink="">
          <xdr:nvSpPr>
            <xdr:cNvPr id="45459" name="Check Box 403" hidden="1">
              <a:extLst>
                <a:ext uri="{63B3BB69-23CF-44E3-9099-C40C66FF867C}">
                  <a14:compatExt spid="_x0000_s45459"/>
                </a:ext>
                <a:ext uri="{FF2B5EF4-FFF2-40B4-BE49-F238E27FC236}">
                  <a16:creationId xmlns:a16="http://schemas.microsoft.com/office/drawing/2014/main" id="{B5512F2C-74AD-D34E-A348-B3671DC565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42</xdr:row>
          <xdr:rowOff>38100</xdr:rowOff>
        </xdr:from>
        <xdr:to>
          <xdr:col>27</xdr:col>
          <xdr:colOff>304800</xdr:colOff>
          <xdr:row>42</xdr:row>
          <xdr:rowOff>241300</xdr:rowOff>
        </xdr:to>
        <xdr:sp macro="" textlink="">
          <xdr:nvSpPr>
            <xdr:cNvPr id="45460" name="Check Box 404" hidden="1">
              <a:extLst>
                <a:ext uri="{63B3BB69-23CF-44E3-9099-C40C66FF867C}">
                  <a14:compatExt spid="_x0000_s45460"/>
                </a:ext>
                <a:ext uri="{FF2B5EF4-FFF2-40B4-BE49-F238E27FC236}">
                  <a16:creationId xmlns:a16="http://schemas.microsoft.com/office/drawing/2014/main" id="{FF4281CC-E230-8242-9BE5-5B805F9A74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48</xdr:row>
          <xdr:rowOff>63500</xdr:rowOff>
        </xdr:from>
        <xdr:to>
          <xdr:col>24</xdr:col>
          <xdr:colOff>304800</xdr:colOff>
          <xdr:row>48</xdr:row>
          <xdr:rowOff>228600</xdr:rowOff>
        </xdr:to>
        <xdr:sp macro="" textlink="">
          <xdr:nvSpPr>
            <xdr:cNvPr id="45461" name="Check Box 405" hidden="1">
              <a:extLst>
                <a:ext uri="{63B3BB69-23CF-44E3-9099-C40C66FF867C}">
                  <a14:compatExt spid="_x0000_s45461"/>
                </a:ext>
                <a:ext uri="{FF2B5EF4-FFF2-40B4-BE49-F238E27FC236}">
                  <a16:creationId xmlns:a16="http://schemas.microsoft.com/office/drawing/2014/main" id="{012276EB-1D0D-C44E-BFFA-53E010E79A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48</xdr:row>
          <xdr:rowOff>38100</xdr:rowOff>
        </xdr:from>
        <xdr:to>
          <xdr:col>25</xdr:col>
          <xdr:colOff>304800</xdr:colOff>
          <xdr:row>48</xdr:row>
          <xdr:rowOff>241300</xdr:rowOff>
        </xdr:to>
        <xdr:sp macro="" textlink="">
          <xdr:nvSpPr>
            <xdr:cNvPr id="45462" name="Check Box 406" hidden="1">
              <a:extLst>
                <a:ext uri="{63B3BB69-23CF-44E3-9099-C40C66FF867C}">
                  <a14:compatExt spid="_x0000_s45462"/>
                </a:ext>
                <a:ext uri="{FF2B5EF4-FFF2-40B4-BE49-F238E27FC236}">
                  <a16:creationId xmlns:a16="http://schemas.microsoft.com/office/drawing/2014/main" id="{0D2098F7-10D9-5143-A6A7-1204CF803E4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48</xdr:row>
          <xdr:rowOff>38100</xdr:rowOff>
        </xdr:from>
        <xdr:to>
          <xdr:col>26</xdr:col>
          <xdr:colOff>279400</xdr:colOff>
          <xdr:row>48</xdr:row>
          <xdr:rowOff>241300</xdr:rowOff>
        </xdr:to>
        <xdr:sp macro="" textlink="">
          <xdr:nvSpPr>
            <xdr:cNvPr id="45463" name="Check Box 407" hidden="1">
              <a:extLst>
                <a:ext uri="{63B3BB69-23CF-44E3-9099-C40C66FF867C}">
                  <a14:compatExt spid="_x0000_s45463"/>
                </a:ext>
                <a:ext uri="{FF2B5EF4-FFF2-40B4-BE49-F238E27FC236}">
                  <a16:creationId xmlns:a16="http://schemas.microsoft.com/office/drawing/2014/main" id="{D087A3BB-9ECA-D94D-9988-809E78FF9BC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48</xdr:row>
          <xdr:rowOff>38100</xdr:rowOff>
        </xdr:from>
        <xdr:to>
          <xdr:col>27</xdr:col>
          <xdr:colOff>304800</xdr:colOff>
          <xdr:row>48</xdr:row>
          <xdr:rowOff>241300</xdr:rowOff>
        </xdr:to>
        <xdr:sp macro="" textlink="">
          <xdr:nvSpPr>
            <xdr:cNvPr id="45464" name="Check Box 408" hidden="1">
              <a:extLst>
                <a:ext uri="{63B3BB69-23CF-44E3-9099-C40C66FF867C}">
                  <a14:compatExt spid="_x0000_s45464"/>
                </a:ext>
                <a:ext uri="{FF2B5EF4-FFF2-40B4-BE49-F238E27FC236}">
                  <a16:creationId xmlns:a16="http://schemas.microsoft.com/office/drawing/2014/main" id="{B2E4714B-2015-4B43-886C-73FE30A9287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43</xdr:row>
          <xdr:rowOff>63500</xdr:rowOff>
        </xdr:from>
        <xdr:to>
          <xdr:col>24</xdr:col>
          <xdr:colOff>304800</xdr:colOff>
          <xdr:row>43</xdr:row>
          <xdr:rowOff>203200</xdr:rowOff>
        </xdr:to>
        <xdr:sp macro="" textlink="">
          <xdr:nvSpPr>
            <xdr:cNvPr id="45465" name="Check Box 409" hidden="1">
              <a:extLst>
                <a:ext uri="{63B3BB69-23CF-44E3-9099-C40C66FF867C}">
                  <a14:compatExt spid="_x0000_s45465"/>
                </a:ext>
                <a:ext uri="{FF2B5EF4-FFF2-40B4-BE49-F238E27FC236}">
                  <a16:creationId xmlns:a16="http://schemas.microsoft.com/office/drawing/2014/main" id="{5D9B09C9-B6EB-BF48-868A-7DF5073EE80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43</xdr:row>
          <xdr:rowOff>38100</xdr:rowOff>
        </xdr:from>
        <xdr:to>
          <xdr:col>25</xdr:col>
          <xdr:colOff>304800</xdr:colOff>
          <xdr:row>43</xdr:row>
          <xdr:rowOff>241300</xdr:rowOff>
        </xdr:to>
        <xdr:sp macro="" textlink="">
          <xdr:nvSpPr>
            <xdr:cNvPr id="45466" name="Check Box 410" hidden="1">
              <a:extLst>
                <a:ext uri="{63B3BB69-23CF-44E3-9099-C40C66FF867C}">
                  <a14:compatExt spid="_x0000_s45466"/>
                </a:ext>
                <a:ext uri="{FF2B5EF4-FFF2-40B4-BE49-F238E27FC236}">
                  <a16:creationId xmlns:a16="http://schemas.microsoft.com/office/drawing/2014/main" id="{B917C076-E9CA-9746-BC3A-695DD377F0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43</xdr:row>
          <xdr:rowOff>50800</xdr:rowOff>
        </xdr:from>
        <xdr:to>
          <xdr:col>26</xdr:col>
          <xdr:colOff>279400</xdr:colOff>
          <xdr:row>43</xdr:row>
          <xdr:rowOff>241300</xdr:rowOff>
        </xdr:to>
        <xdr:sp macro="" textlink="">
          <xdr:nvSpPr>
            <xdr:cNvPr id="45467" name="Check Box 411" hidden="1">
              <a:extLst>
                <a:ext uri="{63B3BB69-23CF-44E3-9099-C40C66FF867C}">
                  <a14:compatExt spid="_x0000_s45467"/>
                </a:ext>
                <a:ext uri="{FF2B5EF4-FFF2-40B4-BE49-F238E27FC236}">
                  <a16:creationId xmlns:a16="http://schemas.microsoft.com/office/drawing/2014/main" id="{6977285B-FD89-2143-80ED-D3CAED0801E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43</xdr:row>
          <xdr:rowOff>38100</xdr:rowOff>
        </xdr:from>
        <xdr:to>
          <xdr:col>27</xdr:col>
          <xdr:colOff>279400</xdr:colOff>
          <xdr:row>43</xdr:row>
          <xdr:rowOff>241300</xdr:rowOff>
        </xdr:to>
        <xdr:sp macro="" textlink="">
          <xdr:nvSpPr>
            <xdr:cNvPr id="45468" name="Check Box 412" hidden="1">
              <a:extLst>
                <a:ext uri="{63B3BB69-23CF-44E3-9099-C40C66FF867C}">
                  <a14:compatExt spid="_x0000_s45468"/>
                </a:ext>
                <a:ext uri="{FF2B5EF4-FFF2-40B4-BE49-F238E27FC236}">
                  <a16:creationId xmlns:a16="http://schemas.microsoft.com/office/drawing/2014/main" id="{5B3B1E61-C67C-6F47-903A-FA22EE26C5A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44</xdr:row>
          <xdr:rowOff>38100</xdr:rowOff>
        </xdr:from>
        <xdr:to>
          <xdr:col>24</xdr:col>
          <xdr:colOff>304800</xdr:colOff>
          <xdr:row>44</xdr:row>
          <xdr:rowOff>241300</xdr:rowOff>
        </xdr:to>
        <xdr:sp macro="" textlink="">
          <xdr:nvSpPr>
            <xdr:cNvPr id="45469" name="Check Box 413" hidden="1">
              <a:extLst>
                <a:ext uri="{63B3BB69-23CF-44E3-9099-C40C66FF867C}">
                  <a14:compatExt spid="_x0000_s45469"/>
                </a:ext>
                <a:ext uri="{FF2B5EF4-FFF2-40B4-BE49-F238E27FC236}">
                  <a16:creationId xmlns:a16="http://schemas.microsoft.com/office/drawing/2014/main" id="{F2FE9801-B74C-5640-942B-3A26267247F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44</xdr:row>
          <xdr:rowOff>38100</xdr:rowOff>
        </xdr:from>
        <xdr:to>
          <xdr:col>25</xdr:col>
          <xdr:colOff>304800</xdr:colOff>
          <xdr:row>44</xdr:row>
          <xdr:rowOff>241300</xdr:rowOff>
        </xdr:to>
        <xdr:sp macro="" textlink="">
          <xdr:nvSpPr>
            <xdr:cNvPr id="45470" name="Check Box 414" hidden="1">
              <a:extLst>
                <a:ext uri="{63B3BB69-23CF-44E3-9099-C40C66FF867C}">
                  <a14:compatExt spid="_x0000_s45470"/>
                </a:ext>
                <a:ext uri="{FF2B5EF4-FFF2-40B4-BE49-F238E27FC236}">
                  <a16:creationId xmlns:a16="http://schemas.microsoft.com/office/drawing/2014/main" id="{86DB88AE-D350-7B49-9B1C-8B0E30C5CF0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44</xdr:row>
          <xdr:rowOff>38100</xdr:rowOff>
        </xdr:from>
        <xdr:to>
          <xdr:col>26</xdr:col>
          <xdr:colOff>304800</xdr:colOff>
          <xdr:row>44</xdr:row>
          <xdr:rowOff>241300</xdr:rowOff>
        </xdr:to>
        <xdr:sp macro="" textlink="">
          <xdr:nvSpPr>
            <xdr:cNvPr id="45471" name="Check Box 415" hidden="1">
              <a:extLst>
                <a:ext uri="{63B3BB69-23CF-44E3-9099-C40C66FF867C}">
                  <a14:compatExt spid="_x0000_s45471"/>
                </a:ext>
                <a:ext uri="{FF2B5EF4-FFF2-40B4-BE49-F238E27FC236}">
                  <a16:creationId xmlns:a16="http://schemas.microsoft.com/office/drawing/2014/main" id="{95FA417E-06BD-F64D-955D-41D380ABD97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44</xdr:row>
          <xdr:rowOff>50800</xdr:rowOff>
        </xdr:from>
        <xdr:to>
          <xdr:col>27</xdr:col>
          <xdr:colOff>304800</xdr:colOff>
          <xdr:row>44</xdr:row>
          <xdr:rowOff>241300</xdr:rowOff>
        </xdr:to>
        <xdr:sp macro="" textlink="">
          <xdr:nvSpPr>
            <xdr:cNvPr id="45472" name="Check Box 416" hidden="1">
              <a:extLst>
                <a:ext uri="{63B3BB69-23CF-44E3-9099-C40C66FF867C}">
                  <a14:compatExt spid="_x0000_s45472"/>
                </a:ext>
                <a:ext uri="{FF2B5EF4-FFF2-40B4-BE49-F238E27FC236}">
                  <a16:creationId xmlns:a16="http://schemas.microsoft.com/office/drawing/2014/main" id="{5B1B9A4B-005B-D44A-B1B6-A21220C1D6D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47</xdr:row>
          <xdr:rowOff>50800</xdr:rowOff>
        </xdr:from>
        <xdr:to>
          <xdr:col>24</xdr:col>
          <xdr:colOff>304800</xdr:colOff>
          <xdr:row>47</xdr:row>
          <xdr:rowOff>241300</xdr:rowOff>
        </xdr:to>
        <xdr:sp macro="" textlink="">
          <xdr:nvSpPr>
            <xdr:cNvPr id="45473" name="Check Box 417" hidden="1">
              <a:extLst>
                <a:ext uri="{63B3BB69-23CF-44E3-9099-C40C66FF867C}">
                  <a14:compatExt spid="_x0000_s45473"/>
                </a:ext>
                <a:ext uri="{FF2B5EF4-FFF2-40B4-BE49-F238E27FC236}">
                  <a16:creationId xmlns:a16="http://schemas.microsoft.com/office/drawing/2014/main" id="{B11D2C41-E112-6A43-9CE8-B2A5932093A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47</xdr:row>
          <xdr:rowOff>38100</xdr:rowOff>
        </xdr:from>
        <xdr:to>
          <xdr:col>25</xdr:col>
          <xdr:colOff>304800</xdr:colOff>
          <xdr:row>47</xdr:row>
          <xdr:rowOff>254000</xdr:rowOff>
        </xdr:to>
        <xdr:sp macro="" textlink="">
          <xdr:nvSpPr>
            <xdr:cNvPr id="45474" name="Check Box 418" hidden="1">
              <a:extLst>
                <a:ext uri="{63B3BB69-23CF-44E3-9099-C40C66FF867C}">
                  <a14:compatExt spid="_x0000_s45474"/>
                </a:ext>
                <a:ext uri="{FF2B5EF4-FFF2-40B4-BE49-F238E27FC236}">
                  <a16:creationId xmlns:a16="http://schemas.microsoft.com/office/drawing/2014/main" id="{90631546-5746-9844-98C9-3C5D958033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47</xdr:row>
          <xdr:rowOff>38100</xdr:rowOff>
        </xdr:from>
        <xdr:to>
          <xdr:col>26</xdr:col>
          <xdr:colOff>279400</xdr:colOff>
          <xdr:row>47</xdr:row>
          <xdr:rowOff>241300</xdr:rowOff>
        </xdr:to>
        <xdr:sp macro="" textlink="">
          <xdr:nvSpPr>
            <xdr:cNvPr id="45475" name="Check Box 419" hidden="1">
              <a:extLst>
                <a:ext uri="{63B3BB69-23CF-44E3-9099-C40C66FF867C}">
                  <a14:compatExt spid="_x0000_s45475"/>
                </a:ext>
                <a:ext uri="{FF2B5EF4-FFF2-40B4-BE49-F238E27FC236}">
                  <a16:creationId xmlns:a16="http://schemas.microsoft.com/office/drawing/2014/main" id="{4D1DA34E-A667-0B40-9D90-6ABEDFB3D27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47</xdr:row>
          <xdr:rowOff>38100</xdr:rowOff>
        </xdr:from>
        <xdr:to>
          <xdr:col>27</xdr:col>
          <xdr:colOff>279400</xdr:colOff>
          <xdr:row>47</xdr:row>
          <xdr:rowOff>254000</xdr:rowOff>
        </xdr:to>
        <xdr:sp macro="" textlink="">
          <xdr:nvSpPr>
            <xdr:cNvPr id="45476" name="Check Box 420" hidden="1">
              <a:extLst>
                <a:ext uri="{63B3BB69-23CF-44E3-9099-C40C66FF867C}">
                  <a14:compatExt spid="_x0000_s45476"/>
                </a:ext>
                <a:ext uri="{FF2B5EF4-FFF2-40B4-BE49-F238E27FC236}">
                  <a16:creationId xmlns:a16="http://schemas.microsoft.com/office/drawing/2014/main" id="{9E53F642-C798-694C-AFD1-28B657CBD62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7</xdr:row>
          <xdr:rowOff>25400</xdr:rowOff>
        </xdr:from>
        <xdr:to>
          <xdr:col>8</xdr:col>
          <xdr:colOff>317500</xdr:colOff>
          <xdr:row>7</xdr:row>
          <xdr:rowOff>266700</xdr:rowOff>
        </xdr:to>
        <xdr:sp macro="" textlink="">
          <xdr:nvSpPr>
            <xdr:cNvPr id="45477" name="Check Box 421" hidden="1">
              <a:extLst>
                <a:ext uri="{63B3BB69-23CF-44E3-9099-C40C66FF867C}">
                  <a14:compatExt spid="_x0000_s45477"/>
                </a:ext>
                <a:ext uri="{FF2B5EF4-FFF2-40B4-BE49-F238E27FC236}">
                  <a16:creationId xmlns:a16="http://schemas.microsoft.com/office/drawing/2014/main" id="{FA686782-E3D7-984C-A008-48F27439849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7</xdr:row>
          <xdr:rowOff>25400</xdr:rowOff>
        </xdr:from>
        <xdr:to>
          <xdr:col>7</xdr:col>
          <xdr:colOff>304800</xdr:colOff>
          <xdr:row>7</xdr:row>
          <xdr:rowOff>266700</xdr:rowOff>
        </xdr:to>
        <xdr:sp macro="" textlink="">
          <xdr:nvSpPr>
            <xdr:cNvPr id="45478" name="Check Box 422" hidden="1">
              <a:extLst>
                <a:ext uri="{63B3BB69-23CF-44E3-9099-C40C66FF867C}">
                  <a14:compatExt spid="_x0000_s45478"/>
                </a:ext>
                <a:ext uri="{FF2B5EF4-FFF2-40B4-BE49-F238E27FC236}">
                  <a16:creationId xmlns:a16="http://schemas.microsoft.com/office/drawing/2014/main" id="{6D704217-353F-6E4B-B62A-1DC4B7345D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7</xdr:row>
          <xdr:rowOff>25400</xdr:rowOff>
        </xdr:from>
        <xdr:to>
          <xdr:col>9</xdr:col>
          <xdr:colOff>304800</xdr:colOff>
          <xdr:row>7</xdr:row>
          <xdr:rowOff>266700</xdr:rowOff>
        </xdr:to>
        <xdr:sp macro="" textlink="">
          <xdr:nvSpPr>
            <xdr:cNvPr id="45479" name="Check Box 423" hidden="1">
              <a:extLst>
                <a:ext uri="{63B3BB69-23CF-44E3-9099-C40C66FF867C}">
                  <a14:compatExt spid="_x0000_s45479"/>
                </a:ext>
                <a:ext uri="{FF2B5EF4-FFF2-40B4-BE49-F238E27FC236}">
                  <a16:creationId xmlns:a16="http://schemas.microsoft.com/office/drawing/2014/main" id="{34121DA7-ED11-6D4D-9093-79FED53DF2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7</xdr:row>
          <xdr:rowOff>25400</xdr:rowOff>
        </xdr:from>
        <xdr:to>
          <xdr:col>10</xdr:col>
          <xdr:colOff>304800</xdr:colOff>
          <xdr:row>7</xdr:row>
          <xdr:rowOff>266700</xdr:rowOff>
        </xdr:to>
        <xdr:sp macro="" textlink="">
          <xdr:nvSpPr>
            <xdr:cNvPr id="45480" name="Check Box 424" hidden="1">
              <a:extLst>
                <a:ext uri="{63B3BB69-23CF-44E3-9099-C40C66FF867C}">
                  <a14:compatExt spid="_x0000_s45480"/>
                </a:ext>
                <a:ext uri="{FF2B5EF4-FFF2-40B4-BE49-F238E27FC236}">
                  <a16:creationId xmlns:a16="http://schemas.microsoft.com/office/drawing/2014/main" id="{F5297920-1973-AB44-A9F4-E74F90955AA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7</xdr:row>
          <xdr:rowOff>38100</xdr:rowOff>
        </xdr:from>
        <xdr:to>
          <xdr:col>25</xdr:col>
          <xdr:colOff>304800</xdr:colOff>
          <xdr:row>8</xdr:row>
          <xdr:rowOff>0</xdr:rowOff>
        </xdr:to>
        <xdr:sp macro="" textlink="">
          <xdr:nvSpPr>
            <xdr:cNvPr id="45481" name="Check Box 425" hidden="1">
              <a:extLst>
                <a:ext uri="{63B3BB69-23CF-44E3-9099-C40C66FF867C}">
                  <a14:compatExt spid="_x0000_s45481"/>
                </a:ext>
                <a:ext uri="{FF2B5EF4-FFF2-40B4-BE49-F238E27FC236}">
                  <a16:creationId xmlns:a16="http://schemas.microsoft.com/office/drawing/2014/main" id="{528DCEE7-9103-7747-B023-32ED9BFE53A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7</xdr:row>
          <xdr:rowOff>25400</xdr:rowOff>
        </xdr:from>
        <xdr:to>
          <xdr:col>24</xdr:col>
          <xdr:colOff>304800</xdr:colOff>
          <xdr:row>8</xdr:row>
          <xdr:rowOff>0</xdr:rowOff>
        </xdr:to>
        <xdr:sp macro="" textlink="">
          <xdr:nvSpPr>
            <xdr:cNvPr id="45482" name="Check Box 426" hidden="1">
              <a:extLst>
                <a:ext uri="{63B3BB69-23CF-44E3-9099-C40C66FF867C}">
                  <a14:compatExt spid="_x0000_s45482"/>
                </a:ext>
                <a:ext uri="{FF2B5EF4-FFF2-40B4-BE49-F238E27FC236}">
                  <a16:creationId xmlns:a16="http://schemas.microsoft.com/office/drawing/2014/main" id="{FD74FA95-D55B-2B48-A20F-3B6D9F5A0CE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7</xdr:row>
          <xdr:rowOff>38100</xdr:rowOff>
        </xdr:from>
        <xdr:to>
          <xdr:col>26</xdr:col>
          <xdr:colOff>304800</xdr:colOff>
          <xdr:row>8</xdr:row>
          <xdr:rowOff>0</xdr:rowOff>
        </xdr:to>
        <xdr:sp macro="" textlink="">
          <xdr:nvSpPr>
            <xdr:cNvPr id="45483" name="Check Box 427" hidden="1">
              <a:extLst>
                <a:ext uri="{63B3BB69-23CF-44E3-9099-C40C66FF867C}">
                  <a14:compatExt spid="_x0000_s45483"/>
                </a:ext>
                <a:ext uri="{FF2B5EF4-FFF2-40B4-BE49-F238E27FC236}">
                  <a16:creationId xmlns:a16="http://schemas.microsoft.com/office/drawing/2014/main" id="{79D29D33-575D-9849-AB1F-30FF2BC851A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7</xdr:row>
          <xdr:rowOff>25400</xdr:rowOff>
        </xdr:from>
        <xdr:to>
          <xdr:col>27</xdr:col>
          <xdr:colOff>279400</xdr:colOff>
          <xdr:row>8</xdr:row>
          <xdr:rowOff>0</xdr:rowOff>
        </xdr:to>
        <xdr:sp macro="" textlink="">
          <xdr:nvSpPr>
            <xdr:cNvPr id="45484" name="Check Box 428" hidden="1">
              <a:extLst>
                <a:ext uri="{63B3BB69-23CF-44E3-9099-C40C66FF867C}">
                  <a14:compatExt spid="_x0000_s45484"/>
                </a:ext>
                <a:ext uri="{FF2B5EF4-FFF2-40B4-BE49-F238E27FC236}">
                  <a16:creationId xmlns:a16="http://schemas.microsoft.com/office/drawing/2014/main" id="{46700A90-FF94-5943-822F-EF6A21157F1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25</xdr:row>
          <xdr:rowOff>25400</xdr:rowOff>
        </xdr:from>
        <xdr:to>
          <xdr:col>8</xdr:col>
          <xdr:colOff>317500</xdr:colOff>
          <xdr:row>25</xdr:row>
          <xdr:rowOff>266700</xdr:rowOff>
        </xdr:to>
        <xdr:sp macro="" textlink="">
          <xdr:nvSpPr>
            <xdr:cNvPr id="45485" name="Check Box 429" hidden="1">
              <a:extLst>
                <a:ext uri="{63B3BB69-23CF-44E3-9099-C40C66FF867C}">
                  <a14:compatExt spid="_x0000_s45485"/>
                </a:ext>
                <a:ext uri="{FF2B5EF4-FFF2-40B4-BE49-F238E27FC236}">
                  <a16:creationId xmlns:a16="http://schemas.microsoft.com/office/drawing/2014/main" id="{93FEF063-AEF5-BC47-B547-572D785D1E4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25</xdr:row>
          <xdr:rowOff>12700</xdr:rowOff>
        </xdr:from>
        <xdr:to>
          <xdr:col>7</xdr:col>
          <xdr:colOff>304800</xdr:colOff>
          <xdr:row>25</xdr:row>
          <xdr:rowOff>266700</xdr:rowOff>
        </xdr:to>
        <xdr:sp macro="" textlink="">
          <xdr:nvSpPr>
            <xdr:cNvPr id="45486" name="Check Box 430" hidden="1">
              <a:extLst>
                <a:ext uri="{63B3BB69-23CF-44E3-9099-C40C66FF867C}">
                  <a14:compatExt spid="_x0000_s45486"/>
                </a:ext>
                <a:ext uri="{FF2B5EF4-FFF2-40B4-BE49-F238E27FC236}">
                  <a16:creationId xmlns:a16="http://schemas.microsoft.com/office/drawing/2014/main" id="{91ED110B-F886-684D-A1FF-8052E568C8C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25</xdr:row>
          <xdr:rowOff>25400</xdr:rowOff>
        </xdr:from>
        <xdr:to>
          <xdr:col>9</xdr:col>
          <xdr:colOff>304800</xdr:colOff>
          <xdr:row>25</xdr:row>
          <xdr:rowOff>266700</xdr:rowOff>
        </xdr:to>
        <xdr:sp macro="" textlink="">
          <xdr:nvSpPr>
            <xdr:cNvPr id="45487" name="Check Box 431" hidden="1">
              <a:extLst>
                <a:ext uri="{63B3BB69-23CF-44E3-9099-C40C66FF867C}">
                  <a14:compatExt spid="_x0000_s45487"/>
                </a:ext>
                <a:ext uri="{FF2B5EF4-FFF2-40B4-BE49-F238E27FC236}">
                  <a16:creationId xmlns:a16="http://schemas.microsoft.com/office/drawing/2014/main" id="{DD5FAC7A-0316-0145-9BDC-A6758BE234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25</xdr:row>
          <xdr:rowOff>12700</xdr:rowOff>
        </xdr:from>
        <xdr:to>
          <xdr:col>10</xdr:col>
          <xdr:colOff>304800</xdr:colOff>
          <xdr:row>25</xdr:row>
          <xdr:rowOff>266700</xdr:rowOff>
        </xdr:to>
        <xdr:sp macro="" textlink="">
          <xdr:nvSpPr>
            <xdr:cNvPr id="45488" name="Check Box 432" hidden="1">
              <a:extLst>
                <a:ext uri="{63B3BB69-23CF-44E3-9099-C40C66FF867C}">
                  <a14:compatExt spid="_x0000_s45488"/>
                </a:ext>
                <a:ext uri="{FF2B5EF4-FFF2-40B4-BE49-F238E27FC236}">
                  <a16:creationId xmlns:a16="http://schemas.microsoft.com/office/drawing/2014/main" id="{F51A70FC-8C1D-B942-A49B-91544FEAF4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901700</xdr:colOff>
          <xdr:row>6</xdr:row>
          <xdr:rowOff>711200</xdr:rowOff>
        </xdr:from>
        <xdr:to>
          <xdr:col>1</xdr:col>
          <xdr:colOff>1600200</xdr:colOff>
          <xdr:row>7</xdr:row>
          <xdr:rowOff>76200</xdr:rowOff>
        </xdr:to>
        <xdr:sp macro="" textlink="">
          <xdr:nvSpPr>
            <xdr:cNvPr id="45493" name="Button 437" hidden="1">
              <a:extLst>
                <a:ext uri="{63B3BB69-23CF-44E3-9099-C40C66FF867C}">
                  <a14:compatExt spid="_x0000_s45493"/>
                </a:ext>
                <a:ext uri="{FF2B5EF4-FFF2-40B4-BE49-F238E27FC236}">
                  <a16:creationId xmlns:a16="http://schemas.microsoft.com/office/drawing/2014/main" id="{13650D77-BD05-D747-94D0-5EBFD22B2CBC}"/>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Match Operating Mode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241300</xdr:rowOff>
        </xdr:from>
        <xdr:to>
          <xdr:col>13</xdr:col>
          <xdr:colOff>317500</xdr:colOff>
          <xdr:row>11</xdr:row>
          <xdr:rowOff>50800</xdr:rowOff>
        </xdr:to>
        <xdr:sp macro="" textlink="">
          <xdr:nvSpPr>
            <xdr:cNvPr id="45494" name="Group Box 438" hidden="1">
              <a:extLst>
                <a:ext uri="{63B3BB69-23CF-44E3-9099-C40C66FF867C}">
                  <a14:compatExt spid="_x0000_s45494"/>
                </a:ext>
                <a:ext uri="{FF2B5EF4-FFF2-40B4-BE49-F238E27FC236}">
                  <a16:creationId xmlns:a16="http://schemas.microsoft.com/office/drawing/2014/main" id="{767DC740-9554-2F49-9D3C-42A8C067AB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723900</xdr:colOff>
          <xdr:row>23</xdr:row>
          <xdr:rowOff>114300</xdr:rowOff>
        </xdr:from>
        <xdr:to>
          <xdr:col>1</xdr:col>
          <xdr:colOff>1422400</xdr:colOff>
          <xdr:row>25</xdr:row>
          <xdr:rowOff>12700</xdr:rowOff>
        </xdr:to>
        <xdr:sp macro="" textlink="">
          <xdr:nvSpPr>
            <xdr:cNvPr id="45495" name="Button 439" hidden="1">
              <a:extLst>
                <a:ext uri="{63B3BB69-23CF-44E3-9099-C40C66FF867C}">
                  <a14:compatExt spid="_x0000_s45495"/>
                </a:ext>
                <a:ext uri="{FF2B5EF4-FFF2-40B4-BE49-F238E27FC236}">
                  <a16:creationId xmlns:a16="http://schemas.microsoft.com/office/drawing/2014/main" id="{6D2E9C9D-A075-EE4B-BF43-3420A93143AC}"/>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Match Operating Mode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635000</xdr:colOff>
          <xdr:row>43</xdr:row>
          <xdr:rowOff>0</xdr:rowOff>
        </xdr:from>
        <xdr:to>
          <xdr:col>1</xdr:col>
          <xdr:colOff>1333500</xdr:colOff>
          <xdr:row>44</xdr:row>
          <xdr:rowOff>177800</xdr:rowOff>
        </xdr:to>
        <xdr:sp macro="" textlink="">
          <xdr:nvSpPr>
            <xdr:cNvPr id="45496" name="Button 440" hidden="1">
              <a:extLst>
                <a:ext uri="{63B3BB69-23CF-44E3-9099-C40C66FF867C}">
                  <a14:compatExt spid="_x0000_s45496"/>
                </a:ext>
                <a:ext uri="{FF2B5EF4-FFF2-40B4-BE49-F238E27FC236}">
                  <a16:creationId xmlns:a16="http://schemas.microsoft.com/office/drawing/2014/main" id="{1FFA7484-7493-7B4D-BEA6-C61DD569B7BF}"/>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Match Operating Mode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1397000</xdr:colOff>
          <xdr:row>6</xdr:row>
          <xdr:rowOff>533400</xdr:rowOff>
        </xdr:from>
        <xdr:to>
          <xdr:col>15</xdr:col>
          <xdr:colOff>1638300</xdr:colOff>
          <xdr:row>6</xdr:row>
          <xdr:rowOff>990600</xdr:rowOff>
        </xdr:to>
        <xdr:sp macro="" textlink="">
          <xdr:nvSpPr>
            <xdr:cNvPr id="45497" name="Button 441" hidden="1">
              <a:extLst>
                <a:ext uri="{63B3BB69-23CF-44E3-9099-C40C66FF867C}">
                  <a14:compatExt spid="_x0000_s45497"/>
                </a:ext>
                <a:ext uri="{FF2B5EF4-FFF2-40B4-BE49-F238E27FC236}">
                  <a16:creationId xmlns:a16="http://schemas.microsoft.com/office/drawing/2014/main" id="{324B6EBE-7DCF-D54E-8F46-BD633CEE334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Match Operating Mode 1</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13</xdr:col>
          <xdr:colOff>317500</xdr:colOff>
          <xdr:row>8</xdr:row>
          <xdr:rowOff>88900</xdr:rowOff>
        </xdr:to>
        <xdr:sp macro="" textlink="">
          <xdr:nvSpPr>
            <xdr:cNvPr id="45498" name="Group Box 442" hidden="1">
              <a:extLst>
                <a:ext uri="{63B3BB69-23CF-44E3-9099-C40C66FF867C}">
                  <a14:compatExt spid="_x0000_s45498"/>
                </a:ext>
                <a:ext uri="{FF2B5EF4-FFF2-40B4-BE49-F238E27FC236}">
                  <a16:creationId xmlns:a16="http://schemas.microsoft.com/office/drawing/2014/main" id="{8716AACD-69BF-4744-8842-DDECAAE194D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0</xdr:rowOff>
        </xdr:from>
        <xdr:to>
          <xdr:col>13</xdr:col>
          <xdr:colOff>368300</xdr:colOff>
          <xdr:row>8</xdr:row>
          <xdr:rowOff>50800</xdr:rowOff>
        </xdr:to>
        <xdr:sp macro="" textlink="">
          <xdr:nvSpPr>
            <xdr:cNvPr id="45499" name="Group Box 443" hidden="1">
              <a:extLst>
                <a:ext uri="{63B3BB69-23CF-44E3-9099-C40C66FF867C}">
                  <a14:compatExt spid="_x0000_s45499"/>
                </a:ext>
                <a:ext uri="{FF2B5EF4-FFF2-40B4-BE49-F238E27FC236}">
                  <a16:creationId xmlns:a16="http://schemas.microsoft.com/office/drawing/2014/main" id="{8644CC7F-BD6F-4E4B-83A8-F7FEA05E56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241300</xdr:rowOff>
        </xdr:from>
        <xdr:to>
          <xdr:col>13</xdr:col>
          <xdr:colOff>317500</xdr:colOff>
          <xdr:row>10</xdr:row>
          <xdr:rowOff>50800</xdr:rowOff>
        </xdr:to>
        <xdr:sp macro="" textlink="">
          <xdr:nvSpPr>
            <xdr:cNvPr id="45500" name="Group Box 444" hidden="1">
              <a:extLst>
                <a:ext uri="{63B3BB69-23CF-44E3-9099-C40C66FF867C}">
                  <a14:compatExt spid="_x0000_s45500"/>
                </a:ext>
                <a:ext uri="{FF2B5EF4-FFF2-40B4-BE49-F238E27FC236}">
                  <a16:creationId xmlns:a16="http://schemas.microsoft.com/office/drawing/2014/main" id="{196C84ED-FA05-5240-833C-99248C0361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10</xdr:row>
          <xdr:rowOff>0</xdr:rowOff>
        </xdr:from>
        <xdr:to>
          <xdr:col>13</xdr:col>
          <xdr:colOff>368300</xdr:colOff>
          <xdr:row>11</xdr:row>
          <xdr:rowOff>76200</xdr:rowOff>
        </xdr:to>
        <xdr:sp macro="" textlink="">
          <xdr:nvSpPr>
            <xdr:cNvPr id="45501" name="Group Box 445" hidden="1">
              <a:extLst>
                <a:ext uri="{63B3BB69-23CF-44E3-9099-C40C66FF867C}">
                  <a14:compatExt spid="_x0000_s45501"/>
                </a:ext>
                <a:ext uri="{FF2B5EF4-FFF2-40B4-BE49-F238E27FC236}">
                  <a16:creationId xmlns:a16="http://schemas.microsoft.com/office/drawing/2014/main" id="{751A5452-77A8-D142-8048-4F9E7D2F6D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241300</xdr:rowOff>
        </xdr:from>
        <xdr:to>
          <xdr:col>13</xdr:col>
          <xdr:colOff>317500</xdr:colOff>
          <xdr:row>12</xdr:row>
          <xdr:rowOff>50800</xdr:rowOff>
        </xdr:to>
        <xdr:sp macro="" textlink="">
          <xdr:nvSpPr>
            <xdr:cNvPr id="45502" name="Group Box 446" hidden="1">
              <a:extLst>
                <a:ext uri="{63B3BB69-23CF-44E3-9099-C40C66FF867C}">
                  <a14:compatExt spid="_x0000_s45502"/>
                </a:ext>
                <a:ext uri="{FF2B5EF4-FFF2-40B4-BE49-F238E27FC236}">
                  <a16:creationId xmlns:a16="http://schemas.microsoft.com/office/drawing/2014/main" id="{F2E0FB4F-9F93-4241-9913-37340BC8E30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241300</xdr:rowOff>
        </xdr:from>
        <xdr:to>
          <xdr:col>13</xdr:col>
          <xdr:colOff>304800</xdr:colOff>
          <xdr:row>11</xdr:row>
          <xdr:rowOff>50800</xdr:rowOff>
        </xdr:to>
        <xdr:sp macro="" textlink="">
          <xdr:nvSpPr>
            <xdr:cNvPr id="45503" name="Group Box 447" hidden="1">
              <a:extLst>
                <a:ext uri="{63B3BB69-23CF-44E3-9099-C40C66FF867C}">
                  <a14:compatExt spid="_x0000_s45503"/>
                </a:ext>
                <a:ext uri="{FF2B5EF4-FFF2-40B4-BE49-F238E27FC236}">
                  <a16:creationId xmlns:a16="http://schemas.microsoft.com/office/drawing/2014/main" id="{BB36AB40-76FB-A647-A8F0-2812D8B01F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13</xdr:col>
          <xdr:colOff>330200</xdr:colOff>
          <xdr:row>9</xdr:row>
          <xdr:rowOff>88900</xdr:rowOff>
        </xdr:to>
        <xdr:sp macro="" textlink="">
          <xdr:nvSpPr>
            <xdr:cNvPr id="45504" name="Group Box 448" hidden="1">
              <a:extLst>
                <a:ext uri="{63B3BB69-23CF-44E3-9099-C40C66FF867C}">
                  <a14:compatExt spid="_x0000_s45504"/>
                </a:ext>
                <a:ext uri="{FF2B5EF4-FFF2-40B4-BE49-F238E27FC236}">
                  <a16:creationId xmlns:a16="http://schemas.microsoft.com/office/drawing/2014/main" id="{DD6417BE-C223-8042-BDCE-00E3BB39F01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xdr:row>
          <xdr:rowOff>0</xdr:rowOff>
        </xdr:from>
        <xdr:to>
          <xdr:col>13</xdr:col>
          <xdr:colOff>368300</xdr:colOff>
          <xdr:row>9</xdr:row>
          <xdr:rowOff>50800</xdr:rowOff>
        </xdr:to>
        <xdr:sp macro="" textlink="">
          <xdr:nvSpPr>
            <xdr:cNvPr id="45505" name="Group Box 449" hidden="1">
              <a:extLst>
                <a:ext uri="{63B3BB69-23CF-44E3-9099-C40C66FF867C}">
                  <a14:compatExt spid="_x0000_s45505"/>
                </a:ext>
                <a:ext uri="{FF2B5EF4-FFF2-40B4-BE49-F238E27FC236}">
                  <a16:creationId xmlns:a16="http://schemas.microsoft.com/office/drawing/2014/main" id="{FD0EFDFD-6090-7E48-8267-E98CF56DC63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13</xdr:col>
          <xdr:colOff>330200</xdr:colOff>
          <xdr:row>10</xdr:row>
          <xdr:rowOff>88900</xdr:rowOff>
        </xdr:to>
        <xdr:sp macro="" textlink="">
          <xdr:nvSpPr>
            <xdr:cNvPr id="45506" name="Group Box 450" hidden="1">
              <a:extLst>
                <a:ext uri="{63B3BB69-23CF-44E3-9099-C40C66FF867C}">
                  <a14:compatExt spid="_x0000_s45506"/>
                </a:ext>
                <a:ext uri="{FF2B5EF4-FFF2-40B4-BE49-F238E27FC236}">
                  <a16:creationId xmlns:a16="http://schemas.microsoft.com/office/drawing/2014/main" id="{B232E3CC-1AF7-8342-BD5C-0D982B7004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0</xdr:rowOff>
        </xdr:from>
        <xdr:to>
          <xdr:col>13</xdr:col>
          <xdr:colOff>368300</xdr:colOff>
          <xdr:row>10</xdr:row>
          <xdr:rowOff>50800</xdr:rowOff>
        </xdr:to>
        <xdr:sp macro="" textlink="">
          <xdr:nvSpPr>
            <xdr:cNvPr id="45507" name="Group Box 451" hidden="1">
              <a:extLst>
                <a:ext uri="{63B3BB69-23CF-44E3-9099-C40C66FF867C}">
                  <a14:compatExt spid="_x0000_s45507"/>
                </a:ext>
                <a:ext uri="{FF2B5EF4-FFF2-40B4-BE49-F238E27FC236}">
                  <a16:creationId xmlns:a16="http://schemas.microsoft.com/office/drawing/2014/main" id="{E8E35003-9616-A74E-A9CA-F1DAC1A469E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13</xdr:col>
          <xdr:colOff>330200</xdr:colOff>
          <xdr:row>11</xdr:row>
          <xdr:rowOff>88900</xdr:rowOff>
        </xdr:to>
        <xdr:sp macro="" textlink="">
          <xdr:nvSpPr>
            <xdr:cNvPr id="45508" name="Group Box 452" hidden="1">
              <a:extLst>
                <a:ext uri="{63B3BB69-23CF-44E3-9099-C40C66FF867C}">
                  <a14:compatExt spid="_x0000_s45508"/>
                </a:ext>
                <a:ext uri="{FF2B5EF4-FFF2-40B4-BE49-F238E27FC236}">
                  <a16:creationId xmlns:a16="http://schemas.microsoft.com/office/drawing/2014/main" id="{709BDAC3-D1EF-AB49-8764-4AE6B893E94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10</xdr:row>
          <xdr:rowOff>0</xdr:rowOff>
        </xdr:from>
        <xdr:to>
          <xdr:col>13</xdr:col>
          <xdr:colOff>368300</xdr:colOff>
          <xdr:row>11</xdr:row>
          <xdr:rowOff>50800</xdr:rowOff>
        </xdr:to>
        <xdr:sp macro="" textlink="">
          <xdr:nvSpPr>
            <xdr:cNvPr id="45509" name="Group Box 453" hidden="1">
              <a:extLst>
                <a:ext uri="{63B3BB69-23CF-44E3-9099-C40C66FF867C}">
                  <a14:compatExt spid="_x0000_s45509"/>
                </a:ext>
                <a:ext uri="{FF2B5EF4-FFF2-40B4-BE49-F238E27FC236}">
                  <a16:creationId xmlns:a16="http://schemas.microsoft.com/office/drawing/2014/main" id="{6F6BA048-C4E4-B64F-B243-5C132B113C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13</xdr:col>
          <xdr:colOff>330200</xdr:colOff>
          <xdr:row>11</xdr:row>
          <xdr:rowOff>88900</xdr:rowOff>
        </xdr:to>
        <xdr:sp macro="" textlink="">
          <xdr:nvSpPr>
            <xdr:cNvPr id="45510" name="Group Box 454" hidden="1">
              <a:extLst>
                <a:ext uri="{63B3BB69-23CF-44E3-9099-C40C66FF867C}">
                  <a14:compatExt spid="_x0000_s45510"/>
                </a:ext>
                <a:ext uri="{FF2B5EF4-FFF2-40B4-BE49-F238E27FC236}">
                  <a16:creationId xmlns:a16="http://schemas.microsoft.com/office/drawing/2014/main" id="{6D56C915-BA92-964E-B20E-892F60AB8BC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10</xdr:row>
          <xdr:rowOff>0</xdr:rowOff>
        </xdr:from>
        <xdr:to>
          <xdr:col>13</xdr:col>
          <xdr:colOff>368300</xdr:colOff>
          <xdr:row>11</xdr:row>
          <xdr:rowOff>50800</xdr:rowOff>
        </xdr:to>
        <xdr:sp macro="" textlink="">
          <xdr:nvSpPr>
            <xdr:cNvPr id="45511" name="Group Box 455" hidden="1">
              <a:extLst>
                <a:ext uri="{63B3BB69-23CF-44E3-9099-C40C66FF867C}">
                  <a14:compatExt spid="_x0000_s45511"/>
                </a:ext>
                <a:ext uri="{FF2B5EF4-FFF2-40B4-BE49-F238E27FC236}">
                  <a16:creationId xmlns:a16="http://schemas.microsoft.com/office/drawing/2014/main" id="{159639EC-B2EC-3B41-A481-C16678F3105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13</xdr:col>
          <xdr:colOff>330200</xdr:colOff>
          <xdr:row>12</xdr:row>
          <xdr:rowOff>88900</xdr:rowOff>
        </xdr:to>
        <xdr:sp macro="" textlink="">
          <xdr:nvSpPr>
            <xdr:cNvPr id="45512" name="Group Box 456" hidden="1">
              <a:extLst>
                <a:ext uri="{63B3BB69-23CF-44E3-9099-C40C66FF867C}">
                  <a14:compatExt spid="_x0000_s45512"/>
                </a:ext>
                <a:ext uri="{FF2B5EF4-FFF2-40B4-BE49-F238E27FC236}">
                  <a16:creationId xmlns:a16="http://schemas.microsoft.com/office/drawing/2014/main" id="{31B38BF4-B0BC-8644-A70D-344D78695D0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0</xdr:rowOff>
        </xdr:from>
        <xdr:to>
          <xdr:col>13</xdr:col>
          <xdr:colOff>368300</xdr:colOff>
          <xdr:row>12</xdr:row>
          <xdr:rowOff>50800</xdr:rowOff>
        </xdr:to>
        <xdr:sp macro="" textlink="">
          <xdr:nvSpPr>
            <xdr:cNvPr id="45513" name="Group Box 457" hidden="1">
              <a:extLst>
                <a:ext uri="{63B3BB69-23CF-44E3-9099-C40C66FF867C}">
                  <a14:compatExt spid="_x0000_s45513"/>
                </a:ext>
                <a:ext uri="{FF2B5EF4-FFF2-40B4-BE49-F238E27FC236}">
                  <a16:creationId xmlns:a16="http://schemas.microsoft.com/office/drawing/2014/main" id="{B168120C-819C-9F4A-A2A9-A8ACF212F8F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13</xdr:col>
          <xdr:colOff>330200</xdr:colOff>
          <xdr:row>13</xdr:row>
          <xdr:rowOff>88900</xdr:rowOff>
        </xdr:to>
        <xdr:sp macro="" textlink="">
          <xdr:nvSpPr>
            <xdr:cNvPr id="45514" name="Group Box 458" hidden="1">
              <a:extLst>
                <a:ext uri="{63B3BB69-23CF-44E3-9099-C40C66FF867C}">
                  <a14:compatExt spid="_x0000_s45514"/>
                </a:ext>
                <a:ext uri="{FF2B5EF4-FFF2-40B4-BE49-F238E27FC236}">
                  <a16:creationId xmlns:a16="http://schemas.microsoft.com/office/drawing/2014/main" id="{C01707E8-C5B5-1543-A2FD-E735D7500DE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0</xdr:rowOff>
        </xdr:from>
        <xdr:to>
          <xdr:col>13</xdr:col>
          <xdr:colOff>368300</xdr:colOff>
          <xdr:row>13</xdr:row>
          <xdr:rowOff>50800</xdr:rowOff>
        </xdr:to>
        <xdr:sp macro="" textlink="">
          <xdr:nvSpPr>
            <xdr:cNvPr id="45515" name="Group Box 459" hidden="1">
              <a:extLst>
                <a:ext uri="{63B3BB69-23CF-44E3-9099-C40C66FF867C}">
                  <a14:compatExt spid="_x0000_s45515"/>
                </a:ext>
                <a:ext uri="{FF2B5EF4-FFF2-40B4-BE49-F238E27FC236}">
                  <a16:creationId xmlns:a16="http://schemas.microsoft.com/office/drawing/2014/main" id="{6F383B7B-24D6-0244-9D58-CF40B556A1E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241300</xdr:rowOff>
        </xdr:from>
        <xdr:to>
          <xdr:col>13</xdr:col>
          <xdr:colOff>330200</xdr:colOff>
          <xdr:row>15</xdr:row>
          <xdr:rowOff>63500</xdr:rowOff>
        </xdr:to>
        <xdr:sp macro="" textlink="">
          <xdr:nvSpPr>
            <xdr:cNvPr id="45516" name="Group Box 460" hidden="1">
              <a:extLst>
                <a:ext uri="{63B3BB69-23CF-44E3-9099-C40C66FF867C}">
                  <a14:compatExt spid="_x0000_s45516"/>
                </a:ext>
                <a:ext uri="{FF2B5EF4-FFF2-40B4-BE49-F238E27FC236}">
                  <a16:creationId xmlns:a16="http://schemas.microsoft.com/office/drawing/2014/main" id="{BF64D061-A521-2F40-8E68-F5AB76DE667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0</xdr:rowOff>
        </xdr:from>
        <xdr:to>
          <xdr:col>13</xdr:col>
          <xdr:colOff>368300</xdr:colOff>
          <xdr:row>16</xdr:row>
          <xdr:rowOff>76200</xdr:rowOff>
        </xdr:to>
        <xdr:sp macro="" textlink="">
          <xdr:nvSpPr>
            <xdr:cNvPr id="45517" name="Group Box 461" hidden="1">
              <a:extLst>
                <a:ext uri="{63B3BB69-23CF-44E3-9099-C40C66FF867C}">
                  <a14:compatExt spid="_x0000_s45517"/>
                </a:ext>
                <a:ext uri="{FF2B5EF4-FFF2-40B4-BE49-F238E27FC236}">
                  <a16:creationId xmlns:a16="http://schemas.microsoft.com/office/drawing/2014/main" id="{62F36DB2-65AA-DD45-BAF5-0C5D7D9289E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241300</xdr:rowOff>
        </xdr:from>
        <xdr:to>
          <xdr:col>13</xdr:col>
          <xdr:colOff>317500</xdr:colOff>
          <xdr:row>16</xdr:row>
          <xdr:rowOff>63500</xdr:rowOff>
        </xdr:to>
        <xdr:sp macro="" textlink="">
          <xdr:nvSpPr>
            <xdr:cNvPr id="45518" name="Group Box 462" hidden="1">
              <a:extLst>
                <a:ext uri="{63B3BB69-23CF-44E3-9099-C40C66FF867C}">
                  <a14:compatExt spid="_x0000_s45518"/>
                </a:ext>
                <a:ext uri="{FF2B5EF4-FFF2-40B4-BE49-F238E27FC236}">
                  <a16:creationId xmlns:a16="http://schemas.microsoft.com/office/drawing/2014/main" id="{A7FE0581-9F93-B342-B756-466F0063818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13</xdr:col>
          <xdr:colOff>330200</xdr:colOff>
          <xdr:row>14</xdr:row>
          <xdr:rowOff>88900</xdr:rowOff>
        </xdr:to>
        <xdr:sp macro="" textlink="">
          <xdr:nvSpPr>
            <xdr:cNvPr id="45519" name="Group Box 463" hidden="1">
              <a:extLst>
                <a:ext uri="{63B3BB69-23CF-44E3-9099-C40C66FF867C}">
                  <a14:compatExt spid="_x0000_s45519"/>
                </a:ext>
                <a:ext uri="{FF2B5EF4-FFF2-40B4-BE49-F238E27FC236}">
                  <a16:creationId xmlns:a16="http://schemas.microsoft.com/office/drawing/2014/main" id="{F702836A-F88C-654B-B706-DC50570EB1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0</xdr:rowOff>
        </xdr:from>
        <xdr:to>
          <xdr:col>13</xdr:col>
          <xdr:colOff>368300</xdr:colOff>
          <xdr:row>14</xdr:row>
          <xdr:rowOff>50800</xdr:rowOff>
        </xdr:to>
        <xdr:sp macro="" textlink="">
          <xdr:nvSpPr>
            <xdr:cNvPr id="45520" name="Group Box 464" hidden="1">
              <a:extLst>
                <a:ext uri="{63B3BB69-23CF-44E3-9099-C40C66FF867C}">
                  <a14:compatExt spid="_x0000_s45520"/>
                </a:ext>
                <a:ext uri="{FF2B5EF4-FFF2-40B4-BE49-F238E27FC236}">
                  <a16:creationId xmlns:a16="http://schemas.microsoft.com/office/drawing/2014/main" id="{3D350BFA-EF0D-1447-A02D-DFACE68B7CE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13</xdr:col>
          <xdr:colOff>330200</xdr:colOff>
          <xdr:row>15</xdr:row>
          <xdr:rowOff>88900</xdr:rowOff>
        </xdr:to>
        <xdr:sp macro="" textlink="">
          <xdr:nvSpPr>
            <xdr:cNvPr id="45521" name="Group Box 465" hidden="1">
              <a:extLst>
                <a:ext uri="{63B3BB69-23CF-44E3-9099-C40C66FF867C}">
                  <a14:compatExt spid="_x0000_s45521"/>
                </a:ext>
                <a:ext uri="{FF2B5EF4-FFF2-40B4-BE49-F238E27FC236}">
                  <a16:creationId xmlns:a16="http://schemas.microsoft.com/office/drawing/2014/main" id="{8CCE57FF-1B03-1144-9F17-751F49B4DA0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0</xdr:rowOff>
        </xdr:from>
        <xdr:to>
          <xdr:col>13</xdr:col>
          <xdr:colOff>368300</xdr:colOff>
          <xdr:row>15</xdr:row>
          <xdr:rowOff>50800</xdr:rowOff>
        </xdr:to>
        <xdr:sp macro="" textlink="">
          <xdr:nvSpPr>
            <xdr:cNvPr id="45522" name="Group Box 466" hidden="1">
              <a:extLst>
                <a:ext uri="{63B3BB69-23CF-44E3-9099-C40C66FF867C}">
                  <a14:compatExt spid="_x0000_s45522"/>
                </a:ext>
                <a:ext uri="{FF2B5EF4-FFF2-40B4-BE49-F238E27FC236}">
                  <a16:creationId xmlns:a16="http://schemas.microsoft.com/office/drawing/2014/main" id="{76B0BF99-1E98-2C4F-A8B2-1E46AC22E6B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13</xdr:col>
          <xdr:colOff>330200</xdr:colOff>
          <xdr:row>16</xdr:row>
          <xdr:rowOff>88900</xdr:rowOff>
        </xdr:to>
        <xdr:sp macro="" textlink="">
          <xdr:nvSpPr>
            <xdr:cNvPr id="45523" name="Group Box 467" hidden="1">
              <a:extLst>
                <a:ext uri="{63B3BB69-23CF-44E3-9099-C40C66FF867C}">
                  <a14:compatExt spid="_x0000_s45523"/>
                </a:ext>
                <a:ext uri="{FF2B5EF4-FFF2-40B4-BE49-F238E27FC236}">
                  <a16:creationId xmlns:a16="http://schemas.microsoft.com/office/drawing/2014/main" id="{E2C5FA99-8D78-B64E-9B5C-A21FEADB1E3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0</xdr:rowOff>
        </xdr:from>
        <xdr:to>
          <xdr:col>13</xdr:col>
          <xdr:colOff>368300</xdr:colOff>
          <xdr:row>16</xdr:row>
          <xdr:rowOff>50800</xdr:rowOff>
        </xdr:to>
        <xdr:sp macro="" textlink="">
          <xdr:nvSpPr>
            <xdr:cNvPr id="45524" name="Group Box 468" hidden="1">
              <a:extLst>
                <a:ext uri="{63B3BB69-23CF-44E3-9099-C40C66FF867C}">
                  <a14:compatExt spid="_x0000_s45524"/>
                </a:ext>
                <a:ext uri="{FF2B5EF4-FFF2-40B4-BE49-F238E27FC236}">
                  <a16:creationId xmlns:a16="http://schemas.microsoft.com/office/drawing/2014/main" id="{088C853C-8268-B642-BCB5-8C7129E31E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13</xdr:col>
          <xdr:colOff>330200</xdr:colOff>
          <xdr:row>16</xdr:row>
          <xdr:rowOff>88900</xdr:rowOff>
        </xdr:to>
        <xdr:sp macro="" textlink="">
          <xdr:nvSpPr>
            <xdr:cNvPr id="45525" name="Group Box 469" hidden="1">
              <a:extLst>
                <a:ext uri="{63B3BB69-23CF-44E3-9099-C40C66FF867C}">
                  <a14:compatExt spid="_x0000_s45525"/>
                </a:ext>
                <a:ext uri="{FF2B5EF4-FFF2-40B4-BE49-F238E27FC236}">
                  <a16:creationId xmlns:a16="http://schemas.microsoft.com/office/drawing/2014/main" id="{FDE3362A-4F66-DD4D-A84E-F40B753EF7F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0</xdr:rowOff>
        </xdr:from>
        <xdr:to>
          <xdr:col>13</xdr:col>
          <xdr:colOff>368300</xdr:colOff>
          <xdr:row>16</xdr:row>
          <xdr:rowOff>50800</xdr:rowOff>
        </xdr:to>
        <xdr:sp macro="" textlink="">
          <xdr:nvSpPr>
            <xdr:cNvPr id="45526" name="Group Box 470" hidden="1">
              <a:extLst>
                <a:ext uri="{63B3BB69-23CF-44E3-9099-C40C66FF867C}">
                  <a14:compatExt spid="_x0000_s45526"/>
                </a:ext>
                <a:ext uri="{FF2B5EF4-FFF2-40B4-BE49-F238E27FC236}">
                  <a16:creationId xmlns:a16="http://schemas.microsoft.com/office/drawing/2014/main" id="{82D5B978-553B-D14D-967C-36E9DC853AA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13</xdr:col>
          <xdr:colOff>330200</xdr:colOff>
          <xdr:row>16</xdr:row>
          <xdr:rowOff>88900</xdr:rowOff>
        </xdr:to>
        <xdr:sp macro="" textlink="">
          <xdr:nvSpPr>
            <xdr:cNvPr id="45527" name="Group Box 471" hidden="1">
              <a:extLst>
                <a:ext uri="{63B3BB69-23CF-44E3-9099-C40C66FF867C}">
                  <a14:compatExt spid="_x0000_s45527"/>
                </a:ext>
                <a:ext uri="{FF2B5EF4-FFF2-40B4-BE49-F238E27FC236}">
                  <a16:creationId xmlns:a16="http://schemas.microsoft.com/office/drawing/2014/main" id="{BAD59AE9-9624-C44A-95E4-5987DE9162A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0</xdr:rowOff>
        </xdr:from>
        <xdr:to>
          <xdr:col>13</xdr:col>
          <xdr:colOff>368300</xdr:colOff>
          <xdr:row>16</xdr:row>
          <xdr:rowOff>50800</xdr:rowOff>
        </xdr:to>
        <xdr:sp macro="" textlink="">
          <xdr:nvSpPr>
            <xdr:cNvPr id="45528" name="Group Box 472" hidden="1">
              <a:extLst>
                <a:ext uri="{63B3BB69-23CF-44E3-9099-C40C66FF867C}">
                  <a14:compatExt spid="_x0000_s45528"/>
                </a:ext>
                <a:ext uri="{FF2B5EF4-FFF2-40B4-BE49-F238E27FC236}">
                  <a16:creationId xmlns:a16="http://schemas.microsoft.com/office/drawing/2014/main" id="{61740A7A-C22E-4449-B6C9-23EFCEEF1B1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13</xdr:col>
          <xdr:colOff>330200</xdr:colOff>
          <xdr:row>17</xdr:row>
          <xdr:rowOff>88900</xdr:rowOff>
        </xdr:to>
        <xdr:sp macro="" textlink="">
          <xdr:nvSpPr>
            <xdr:cNvPr id="45529" name="Group Box 473" hidden="1">
              <a:extLst>
                <a:ext uri="{63B3BB69-23CF-44E3-9099-C40C66FF867C}">
                  <a14:compatExt spid="_x0000_s45529"/>
                </a:ext>
                <a:ext uri="{FF2B5EF4-FFF2-40B4-BE49-F238E27FC236}">
                  <a16:creationId xmlns:a16="http://schemas.microsoft.com/office/drawing/2014/main" id="{21A6D03F-5B5E-2B42-8A5D-A58557688B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0</xdr:rowOff>
        </xdr:from>
        <xdr:to>
          <xdr:col>13</xdr:col>
          <xdr:colOff>368300</xdr:colOff>
          <xdr:row>17</xdr:row>
          <xdr:rowOff>50800</xdr:rowOff>
        </xdr:to>
        <xdr:sp macro="" textlink="">
          <xdr:nvSpPr>
            <xdr:cNvPr id="45530" name="Group Box 474" hidden="1">
              <a:extLst>
                <a:ext uri="{63B3BB69-23CF-44E3-9099-C40C66FF867C}">
                  <a14:compatExt spid="_x0000_s45530"/>
                </a:ext>
                <a:ext uri="{FF2B5EF4-FFF2-40B4-BE49-F238E27FC236}">
                  <a16:creationId xmlns:a16="http://schemas.microsoft.com/office/drawing/2014/main" id="{735B92C0-2A36-1543-B36D-A34446CAF61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13</xdr:col>
          <xdr:colOff>330200</xdr:colOff>
          <xdr:row>19</xdr:row>
          <xdr:rowOff>88900</xdr:rowOff>
        </xdr:to>
        <xdr:sp macro="" textlink="">
          <xdr:nvSpPr>
            <xdr:cNvPr id="45531" name="Group Box 475" hidden="1">
              <a:extLst>
                <a:ext uri="{63B3BB69-23CF-44E3-9099-C40C66FF867C}">
                  <a14:compatExt spid="_x0000_s45531"/>
                </a:ext>
                <a:ext uri="{FF2B5EF4-FFF2-40B4-BE49-F238E27FC236}">
                  <a16:creationId xmlns:a16="http://schemas.microsoft.com/office/drawing/2014/main" id="{A2925437-CCA7-2A45-95D6-109DF8CF92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0</xdr:rowOff>
        </xdr:from>
        <xdr:to>
          <xdr:col>13</xdr:col>
          <xdr:colOff>368300</xdr:colOff>
          <xdr:row>19</xdr:row>
          <xdr:rowOff>50800</xdr:rowOff>
        </xdr:to>
        <xdr:sp macro="" textlink="">
          <xdr:nvSpPr>
            <xdr:cNvPr id="45532" name="Group Box 476" hidden="1">
              <a:extLst>
                <a:ext uri="{63B3BB69-23CF-44E3-9099-C40C66FF867C}">
                  <a14:compatExt spid="_x0000_s45532"/>
                </a:ext>
                <a:ext uri="{FF2B5EF4-FFF2-40B4-BE49-F238E27FC236}">
                  <a16:creationId xmlns:a16="http://schemas.microsoft.com/office/drawing/2014/main" id="{ABB88BBE-AA78-B34D-9831-AD964A46F5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13</xdr:col>
          <xdr:colOff>330200</xdr:colOff>
          <xdr:row>20</xdr:row>
          <xdr:rowOff>88900</xdr:rowOff>
        </xdr:to>
        <xdr:sp macro="" textlink="">
          <xdr:nvSpPr>
            <xdr:cNvPr id="45533" name="Group Box 477" hidden="1">
              <a:extLst>
                <a:ext uri="{63B3BB69-23CF-44E3-9099-C40C66FF867C}">
                  <a14:compatExt spid="_x0000_s45533"/>
                </a:ext>
                <a:ext uri="{FF2B5EF4-FFF2-40B4-BE49-F238E27FC236}">
                  <a16:creationId xmlns:a16="http://schemas.microsoft.com/office/drawing/2014/main" id="{4A4445C1-AC67-9748-B4A3-594EC98A3AE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0</xdr:rowOff>
        </xdr:from>
        <xdr:to>
          <xdr:col>13</xdr:col>
          <xdr:colOff>368300</xdr:colOff>
          <xdr:row>20</xdr:row>
          <xdr:rowOff>50800</xdr:rowOff>
        </xdr:to>
        <xdr:sp macro="" textlink="">
          <xdr:nvSpPr>
            <xdr:cNvPr id="45534" name="Group Box 478" hidden="1">
              <a:extLst>
                <a:ext uri="{63B3BB69-23CF-44E3-9099-C40C66FF867C}">
                  <a14:compatExt spid="_x0000_s45534"/>
                </a:ext>
                <a:ext uri="{FF2B5EF4-FFF2-40B4-BE49-F238E27FC236}">
                  <a16:creationId xmlns:a16="http://schemas.microsoft.com/office/drawing/2014/main" id="{4CA9C4B2-0381-9A4C-84A1-220E0799E4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13</xdr:col>
          <xdr:colOff>330200</xdr:colOff>
          <xdr:row>17</xdr:row>
          <xdr:rowOff>88900</xdr:rowOff>
        </xdr:to>
        <xdr:sp macro="" textlink="">
          <xdr:nvSpPr>
            <xdr:cNvPr id="45535" name="Group Box 479" hidden="1">
              <a:extLst>
                <a:ext uri="{63B3BB69-23CF-44E3-9099-C40C66FF867C}">
                  <a14:compatExt spid="_x0000_s45535"/>
                </a:ext>
                <a:ext uri="{FF2B5EF4-FFF2-40B4-BE49-F238E27FC236}">
                  <a16:creationId xmlns:a16="http://schemas.microsoft.com/office/drawing/2014/main" id="{0B10146B-B792-AF4E-BCDE-C74DB92CE3E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0</xdr:rowOff>
        </xdr:from>
        <xdr:to>
          <xdr:col>13</xdr:col>
          <xdr:colOff>368300</xdr:colOff>
          <xdr:row>17</xdr:row>
          <xdr:rowOff>50800</xdr:rowOff>
        </xdr:to>
        <xdr:sp macro="" textlink="">
          <xdr:nvSpPr>
            <xdr:cNvPr id="45536" name="Group Box 480" hidden="1">
              <a:extLst>
                <a:ext uri="{63B3BB69-23CF-44E3-9099-C40C66FF867C}">
                  <a14:compatExt spid="_x0000_s45536"/>
                </a:ext>
                <a:ext uri="{FF2B5EF4-FFF2-40B4-BE49-F238E27FC236}">
                  <a16:creationId xmlns:a16="http://schemas.microsoft.com/office/drawing/2014/main" id="{59E9DD9B-DA3D-6649-A592-E75FD7C633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241300</xdr:rowOff>
        </xdr:from>
        <xdr:to>
          <xdr:col>13</xdr:col>
          <xdr:colOff>330200</xdr:colOff>
          <xdr:row>19</xdr:row>
          <xdr:rowOff>63500</xdr:rowOff>
        </xdr:to>
        <xdr:sp macro="" textlink="">
          <xdr:nvSpPr>
            <xdr:cNvPr id="45537" name="Group Box 481" hidden="1">
              <a:extLst>
                <a:ext uri="{63B3BB69-23CF-44E3-9099-C40C66FF867C}">
                  <a14:compatExt spid="_x0000_s45537"/>
                </a:ext>
                <a:ext uri="{FF2B5EF4-FFF2-40B4-BE49-F238E27FC236}">
                  <a16:creationId xmlns:a16="http://schemas.microsoft.com/office/drawing/2014/main" id="{866560B5-63D1-D144-8265-9A83616408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13</xdr:col>
          <xdr:colOff>330200</xdr:colOff>
          <xdr:row>18</xdr:row>
          <xdr:rowOff>88900</xdr:rowOff>
        </xdr:to>
        <xdr:sp macro="" textlink="">
          <xdr:nvSpPr>
            <xdr:cNvPr id="45538" name="Group Box 482" hidden="1">
              <a:extLst>
                <a:ext uri="{63B3BB69-23CF-44E3-9099-C40C66FF867C}">
                  <a14:compatExt spid="_x0000_s45538"/>
                </a:ext>
                <a:ext uri="{FF2B5EF4-FFF2-40B4-BE49-F238E27FC236}">
                  <a16:creationId xmlns:a16="http://schemas.microsoft.com/office/drawing/2014/main" id="{0809761F-845D-A546-9E93-B94631E0A2B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0</xdr:rowOff>
        </xdr:from>
        <xdr:to>
          <xdr:col>13</xdr:col>
          <xdr:colOff>368300</xdr:colOff>
          <xdr:row>18</xdr:row>
          <xdr:rowOff>50800</xdr:rowOff>
        </xdr:to>
        <xdr:sp macro="" textlink="">
          <xdr:nvSpPr>
            <xdr:cNvPr id="45539" name="Group Box 483" hidden="1">
              <a:extLst>
                <a:ext uri="{63B3BB69-23CF-44E3-9099-C40C66FF867C}">
                  <a14:compatExt spid="_x0000_s45539"/>
                </a:ext>
                <a:ext uri="{FF2B5EF4-FFF2-40B4-BE49-F238E27FC236}">
                  <a16:creationId xmlns:a16="http://schemas.microsoft.com/office/drawing/2014/main" id="{5B0A20BC-E061-E544-84D3-E9B365A1FD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13</xdr:col>
          <xdr:colOff>330200</xdr:colOff>
          <xdr:row>19</xdr:row>
          <xdr:rowOff>88900</xdr:rowOff>
        </xdr:to>
        <xdr:sp macro="" textlink="">
          <xdr:nvSpPr>
            <xdr:cNvPr id="45540" name="Group Box 484" hidden="1">
              <a:extLst>
                <a:ext uri="{63B3BB69-23CF-44E3-9099-C40C66FF867C}">
                  <a14:compatExt spid="_x0000_s45540"/>
                </a:ext>
                <a:ext uri="{FF2B5EF4-FFF2-40B4-BE49-F238E27FC236}">
                  <a16:creationId xmlns:a16="http://schemas.microsoft.com/office/drawing/2014/main" id="{FFF7A245-853B-7043-9AF0-640475755F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0</xdr:rowOff>
        </xdr:from>
        <xdr:to>
          <xdr:col>13</xdr:col>
          <xdr:colOff>368300</xdr:colOff>
          <xdr:row>19</xdr:row>
          <xdr:rowOff>50800</xdr:rowOff>
        </xdr:to>
        <xdr:sp macro="" textlink="">
          <xdr:nvSpPr>
            <xdr:cNvPr id="45541" name="Group Box 485" hidden="1">
              <a:extLst>
                <a:ext uri="{63B3BB69-23CF-44E3-9099-C40C66FF867C}">
                  <a14:compatExt spid="_x0000_s45541"/>
                </a:ext>
                <a:ext uri="{FF2B5EF4-FFF2-40B4-BE49-F238E27FC236}">
                  <a16:creationId xmlns:a16="http://schemas.microsoft.com/office/drawing/2014/main" id="{05C25E02-E150-6F4B-809E-952F1E3E21A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241300</xdr:rowOff>
        </xdr:from>
        <xdr:to>
          <xdr:col>13</xdr:col>
          <xdr:colOff>317500</xdr:colOff>
          <xdr:row>10</xdr:row>
          <xdr:rowOff>50800</xdr:rowOff>
        </xdr:to>
        <xdr:sp macro="" textlink="">
          <xdr:nvSpPr>
            <xdr:cNvPr id="45542" name="Group Box 486" hidden="1">
              <a:extLst>
                <a:ext uri="{63B3BB69-23CF-44E3-9099-C40C66FF867C}">
                  <a14:compatExt spid="_x0000_s45542"/>
                </a:ext>
                <a:ext uri="{FF2B5EF4-FFF2-40B4-BE49-F238E27FC236}">
                  <a16:creationId xmlns:a16="http://schemas.microsoft.com/office/drawing/2014/main" id="{931D1CA6-904D-7342-98FA-A315F0C8705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10</xdr:row>
          <xdr:rowOff>0</xdr:rowOff>
        </xdr:from>
        <xdr:to>
          <xdr:col>13</xdr:col>
          <xdr:colOff>368300</xdr:colOff>
          <xdr:row>11</xdr:row>
          <xdr:rowOff>76200</xdr:rowOff>
        </xdr:to>
        <xdr:sp macro="" textlink="">
          <xdr:nvSpPr>
            <xdr:cNvPr id="45543" name="Group Box 487" hidden="1">
              <a:extLst>
                <a:ext uri="{63B3BB69-23CF-44E3-9099-C40C66FF867C}">
                  <a14:compatExt spid="_x0000_s45543"/>
                </a:ext>
                <a:ext uri="{FF2B5EF4-FFF2-40B4-BE49-F238E27FC236}">
                  <a16:creationId xmlns:a16="http://schemas.microsoft.com/office/drawing/2014/main" id="{715019B9-4D21-A849-8413-88D4440E5C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241300</xdr:rowOff>
        </xdr:from>
        <xdr:to>
          <xdr:col>13</xdr:col>
          <xdr:colOff>317500</xdr:colOff>
          <xdr:row>12</xdr:row>
          <xdr:rowOff>50800</xdr:rowOff>
        </xdr:to>
        <xdr:sp macro="" textlink="">
          <xdr:nvSpPr>
            <xdr:cNvPr id="45544" name="Group Box 488" hidden="1">
              <a:extLst>
                <a:ext uri="{63B3BB69-23CF-44E3-9099-C40C66FF867C}">
                  <a14:compatExt spid="_x0000_s45544"/>
                </a:ext>
                <a:ext uri="{FF2B5EF4-FFF2-40B4-BE49-F238E27FC236}">
                  <a16:creationId xmlns:a16="http://schemas.microsoft.com/office/drawing/2014/main" id="{4BCAB657-D6E8-8B4A-B978-FB12CEBD01D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3</xdr:row>
          <xdr:rowOff>228600</xdr:rowOff>
        </xdr:from>
        <xdr:to>
          <xdr:col>18</xdr:col>
          <xdr:colOff>139700</xdr:colOff>
          <xdr:row>5</xdr:row>
          <xdr:rowOff>50800</xdr:rowOff>
        </xdr:to>
        <xdr:sp macro="" textlink="">
          <xdr:nvSpPr>
            <xdr:cNvPr id="45546" name="Check Box 490" hidden="1">
              <a:extLst>
                <a:ext uri="{63B3BB69-23CF-44E3-9099-C40C66FF867C}">
                  <a14:compatExt spid="_x0000_s45546"/>
                </a:ext>
                <a:ext uri="{FF2B5EF4-FFF2-40B4-BE49-F238E27FC236}">
                  <a16:creationId xmlns:a16="http://schemas.microsoft.com/office/drawing/2014/main" id="{AAECC890-9601-0643-9CFB-46099E9BED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US" sz="800" b="0" i="0" u="none" strike="noStrike" baseline="0">
                  <a:solidFill>
                    <a:srgbClr val="000000"/>
                  </a:solidFill>
                  <a:latin typeface="Segoe UI" charset="0"/>
                </a:rPr>
                <a:t>Twin Engine Propulsion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32</xdr:row>
          <xdr:rowOff>50800</xdr:rowOff>
        </xdr:from>
        <xdr:to>
          <xdr:col>7</xdr:col>
          <xdr:colOff>279400</xdr:colOff>
          <xdr:row>32</xdr:row>
          <xdr:rowOff>228600</xdr:rowOff>
        </xdr:to>
        <xdr:sp macro="" textlink="">
          <xdr:nvSpPr>
            <xdr:cNvPr id="45640" name="Check Box 584" hidden="1">
              <a:extLst>
                <a:ext uri="{63B3BB69-23CF-44E3-9099-C40C66FF867C}">
                  <a14:compatExt spid="_x0000_s45640"/>
                </a:ext>
                <a:ext uri="{FF2B5EF4-FFF2-40B4-BE49-F238E27FC236}">
                  <a16:creationId xmlns:a16="http://schemas.microsoft.com/office/drawing/2014/main" id="{1E8CE2B3-7136-8847-8224-5E3E7E3383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32</xdr:row>
          <xdr:rowOff>50800</xdr:rowOff>
        </xdr:from>
        <xdr:to>
          <xdr:col>8</xdr:col>
          <xdr:colOff>279400</xdr:colOff>
          <xdr:row>32</xdr:row>
          <xdr:rowOff>241300</xdr:rowOff>
        </xdr:to>
        <xdr:sp macro="" textlink="">
          <xdr:nvSpPr>
            <xdr:cNvPr id="45641" name="Check Box 585" hidden="1">
              <a:extLst>
                <a:ext uri="{63B3BB69-23CF-44E3-9099-C40C66FF867C}">
                  <a14:compatExt spid="_x0000_s45641"/>
                </a:ext>
                <a:ext uri="{FF2B5EF4-FFF2-40B4-BE49-F238E27FC236}">
                  <a16:creationId xmlns:a16="http://schemas.microsoft.com/office/drawing/2014/main" id="{563EC491-46D9-8E40-8B68-68375E54CFD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32</xdr:row>
          <xdr:rowOff>50800</xdr:rowOff>
        </xdr:from>
        <xdr:to>
          <xdr:col>9</xdr:col>
          <xdr:colOff>304800</xdr:colOff>
          <xdr:row>32</xdr:row>
          <xdr:rowOff>241300</xdr:rowOff>
        </xdr:to>
        <xdr:sp macro="" textlink="">
          <xdr:nvSpPr>
            <xdr:cNvPr id="45642" name="Check Box 586" hidden="1">
              <a:extLst>
                <a:ext uri="{63B3BB69-23CF-44E3-9099-C40C66FF867C}">
                  <a14:compatExt spid="_x0000_s45642"/>
                </a:ext>
                <a:ext uri="{FF2B5EF4-FFF2-40B4-BE49-F238E27FC236}">
                  <a16:creationId xmlns:a16="http://schemas.microsoft.com/office/drawing/2014/main" id="{2211F28A-7E47-0644-A551-5B8F97326A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30</xdr:row>
          <xdr:rowOff>50800</xdr:rowOff>
        </xdr:from>
        <xdr:to>
          <xdr:col>7</xdr:col>
          <xdr:colOff>279400</xdr:colOff>
          <xdr:row>30</xdr:row>
          <xdr:rowOff>241300</xdr:rowOff>
        </xdr:to>
        <xdr:sp macro="" textlink="">
          <xdr:nvSpPr>
            <xdr:cNvPr id="45643" name="Check Box 587" hidden="1">
              <a:extLst>
                <a:ext uri="{63B3BB69-23CF-44E3-9099-C40C66FF867C}">
                  <a14:compatExt spid="_x0000_s45643"/>
                </a:ext>
                <a:ext uri="{FF2B5EF4-FFF2-40B4-BE49-F238E27FC236}">
                  <a16:creationId xmlns:a16="http://schemas.microsoft.com/office/drawing/2014/main" id="{00E2BA38-5703-C94A-A647-50C5A12908F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50800</xdr:rowOff>
        </xdr:from>
        <xdr:to>
          <xdr:col>8</xdr:col>
          <xdr:colOff>304800</xdr:colOff>
          <xdr:row>30</xdr:row>
          <xdr:rowOff>241300</xdr:rowOff>
        </xdr:to>
        <xdr:sp macro="" textlink="">
          <xdr:nvSpPr>
            <xdr:cNvPr id="45644" name="Check Box 588" hidden="1">
              <a:extLst>
                <a:ext uri="{63B3BB69-23CF-44E3-9099-C40C66FF867C}">
                  <a14:compatExt spid="_x0000_s45644"/>
                </a:ext>
                <a:ext uri="{FF2B5EF4-FFF2-40B4-BE49-F238E27FC236}">
                  <a16:creationId xmlns:a16="http://schemas.microsoft.com/office/drawing/2014/main" id="{22CA7A56-E782-2246-9D0B-99CDA3E2F7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30</xdr:row>
          <xdr:rowOff>50800</xdr:rowOff>
        </xdr:from>
        <xdr:to>
          <xdr:col>9</xdr:col>
          <xdr:colOff>304800</xdr:colOff>
          <xdr:row>30</xdr:row>
          <xdr:rowOff>241300</xdr:rowOff>
        </xdr:to>
        <xdr:sp macro="" textlink="">
          <xdr:nvSpPr>
            <xdr:cNvPr id="45645" name="Check Box 589" hidden="1">
              <a:extLst>
                <a:ext uri="{63B3BB69-23CF-44E3-9099-C40C66FF867C}">
                  <a14:compatExt spid="_x0000_s45645"/>
                </a:ext>
                <a:ext uri="{FF2B5EF4-FFF2-40B4-BE49-F238E27FC236}">
                  <a16:creationId xmlns:a16="http://schemas.microsoft.com/office/drawing/2014/main" id="{2A517ACB-65BD-CD41-832B-5F10E992473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30</xdr:row>
          <xdr:rowOff>50800</xdr:rowOff>
        </xdr:from>
        <xdr:to>
          <xdr:col>10</xdr:col>
          <xdr:colOff>304800</xdr:colOff>
          <xdr:row>30</xdr:row>
          <xdr:rowOff>241300</xdr:rowOff>
        </xdr:to>
        <xdr:sp macro="" textlink="">
          <xdr:nvSpPr>
            <xdr:cNvPr id="45646" name="Check Box 590" hidden="1">
              <a:extLst>
                <a:ext uri="{63B3BB69-23CF-44E3-9099-C40C66FF867C}">
                  <a14:compatExt spid="_x0000_s45646"/>
                </a:ext>
                <a:ext uri="{FF2B5EF4-FFF2-40B4-BE49-F238E27FC236}">
                  <a16:creationId xmlns:a16="http://schemas.microsoft.com/office/drawing/2014/main" id="{4CD327FD-93BF-0A41-B68F-27ED29FE2A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xdr:row>
          <xdr:rowOff>50800</xdr:rowOff>
        </xdr:from>
        <xdr:to>
          <xdr:col>7</xdr:col>
          <xdr:colOff>317500</xdr:colOff>
          <xdr:row>34</xdr:row>
          <xdr:rowOff>241300</xdr:rowOff>
        </xdr:to>
        <xdr:sp macro="" textlink="">
          <xdr:nvSpPr>
            <xdr:cNvPr id="45647" name="Check Box 591" hidden="1">
              <a:extLst>
                <a:ext uri="{63B3BB69-23CF-44E3-9099-C40C66FF867C}">
                  <a14:compatExt spid="_x0000_s45647"/>
                </a:ext>
                <a:ext uri="{FF2B5EF4-FFF2-40B4-BE49-F238E27FC236}">
                  <a16:creationId xmlns:a16="http://schemas.microsoft.com/office/drawing/2014/main" id="{853309DE-CE0F-C042-9177-B8B9363014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34</xdr:row>
          <xdr:rowOff>50800</xdr:rowOff>
        </xdr:from>
        <xdr:to>
          <xdr:col>8</xdr:col>
          <xdr:colOff>304800</xdr:colOff>
          <xdr:row>34</xdr:row>
          <xdr:rowOff>241300</xdr:rowOff>
        </xdr:to>
        <xdr:sp macro="" textlink="">
          <xdr:nvSpPr>
            <xdr:cNvPr id="45648" name="Check Box 592" hidden="1">
              <a:extLst>
                <a:ext uri="{63B3BB69-23CF-44E3-9099-C40C66FF867C}">
                  <a14:compatExt spid="_x0000_s45648"/>
                </a:ext>
                <a:ext uri="{FF2B5EF4-FFF2-40B4-BE49-F238E27FC236}">
                  <a16:creationId xmlns:a16="http://schemas.microsoft.com/office/drawing/2014/main" id="{5E4DC59A-9B93-5540-AD9D-280DA10592E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50800</xdr:rowOff>
        </xdr:from>
        <xdr:to>
          <xdr:col>9</xdr:col>
          <xdr:colOff>304800</xdr:colOff>
          <xdr:row>34</xdr:row>
          <xdr:rowOff>241300</xdr:rowOff>
        </xdr:to>
        <xdr:sp macro="" textlink="">
          <xdr:nvSpPr>
            <xdr:cNvPr id="45649" name="Check Box 593" hidden="1">
              <a:extLst>
                <a:ext uri="{63B3BB69-23CF-44E3-9099-C40C66FF867C}">
                  <a14:compatExt spid="_x0000_s45649"/>
                </a:ext>
                <a:ext uri="{FF2B5EF4-FFF2-40B4-BE49-F238E27FC236}">
                  <a16:creationId xmlns:a16="http://schemas.microsoft.com/office/drawing/2014/main" id="{9D88E35D-0B0E-774B-9A57-92C97BE505F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32</xdr:row>
          <xdr:rowOff>50800</xdr:rowOff>
        </xdr:from>
        <xdr:to>
          <xdr:col>10</xdr:col>
          <xdr:colOff>304800</xdr:colOff>
          <xdr:row>32</xdr:row>
          <xdr:rowOff>241300</xdr:rowOff>
        </xdr:to>
        <xdr:sp macro="" textlink="">
          <xdr:nvSpPr>
            <xdr:cNvPr id="45650" name="Check Box 594" hidden="1">
              <a:extLst>
                <a:ext uri="{63B3BB69-23CF-44E3-9099-C40C66FF867C}">
                  <a14:compatExt spid="_x0000_s45650"/>
                </a:ext>
                <a:ext uri="{FF2B5EF4-FFF2-40B4-BE49-F238E27FC236}">
                  <a16:creationId xmlns:a16="http://schemas.microsoft.com/office/drawing/2014/main" id="{9C88841D-D50C-A749-AFE5-CBC09C09B64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36</xdr:row>
          <xdr:rowOff>50800</xdr:rowOff>
        </xdr:from>
        <xdr:to>
          <xdr:col>7</xdr:col>
          <xdr:colOff>304800</xdr:colOff>
          <xdr:row>36</xdr:row>
          <xdr:rowOff>241300</xdr:rowOff>
        </xdr:to>
        <xdr:sp macro="" textlink="">
          <xdr:nvSpPr>
            <xdr:cNvPr id="45651" name="Check Box 595" hidden="1">
              <a:extLst>
                <a:ext uri="{63B3BB69-23CF-44E3-9099-C40C66FF867C}">
                  <a14:compatExt spid="_x0000_s45651"/>
                </a:ext>
                <a:ext uri="{FF2B5EF4-FFF2-40B4-BE49-F238E27FC236}">
                  <a16:creationId xmlns:a16="http://schemas.microsoft.com/office/drawing/2014/main" id="{D92C38E3-1CFD-1B4D-858D-F59F23C8E5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50800</xdr:rowOff>
        </xdr:from>
        <xdr:to>
          <xdr:col>8</xdr:col>
          <xdr:colOff>304800</xdr:colOff>
          <xdr:row>36</xdr:row>
          <xdr:rowOff>241300</xdr:rowOff>
        </xdr:to>
        <xdr:sp macro="" textlink="">
          <xdr:nvSpPr>
            <xdr:cNvPr id="45652" name="Check Box 596" hidden="1">
              <a:extLst>
                <a:ext uri="{63B3BB69-23CF-44E3-9099-C40C66FF867C}">
                  <a14:compatExt spid="_x0000_s45652"/>
                </a:ext>
                <a:ext uri="{FF2B5EF4-FFF2-40B4-BE49-F238E27FC236}">
                  <a16:creationId xmlns:a16="http://schemas.microsoft.com/office/drawing/2014/main" id="{F29B44F0-3C3C-BC46-9FB4-ED6C59490C7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36</xdr:row>
          <xdr:rowOff>50800</xdr:rowOff>
        </xdr:from>
        <xdr:to>
          <xdr:col>9</xdr:col>
          <xdr:colOff>279400</xdr:colOff>
          <xdr:row>36</xdr:row>
          <xdr:rowOff>241300</xdr:rowOff>
        </xdr:to>
        <xdr:sp macro="" textlink="">
          <xdr:nvSpPr>
            <xdr:cNvPr id="45653" name="Check Box 597" hidden="1">
              <a:extLst>
                <a:ext uri="{63B3BB69-23CF-44E3-9099-C40C66FF867C}">
                  <a14:compatExt spid="_x0000_s45653"/>
                </a:ext>
                <a:ext uri="{FF2B5EF4-FFF2-40B4-BE49-F238E27FC236}">
                  <a16:creationId xmlns:a16="http://schemas.microsoft.com/office/drawing/2014/main" id="{55933704-8917-4248-BBD5-23B219662F9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50800</xdr:rowOff>
        </xdr:from>
        <xdr:to>
          <xdr:col>9</xdr:col>
          <xdr:colOff>304800</xdr:colOff>
          <xdr:row>37</xdr:row>
          <xdr:rowOff>241300</xdr:rowOff>
        </xdr:to>
        <xdr:sp macro="" textlink="">
          <xdr:nvSpPr>
            <xdr:cNvPr id="45654" name="Check Box 598" hidden="1">
              <a:extLst>
                <a:ext uri="{63B3BB69-23CF-44E3-9099-C40C66FF867C}">
                  <a14:compatExt spid="_x0000_s45654"/>
                </a:ext>
                <a:ext uri="{FF2B5EF4-FFF2-40B4-BE49-F238E27FC236}">
                  <a16:creationId xmlns:a16="http://schemas.microsoft.com/office/drawing/2014/main" id="{47E41998-E0B0-534D-B304-D2E083CEF7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34</xdr:row>
          <xdr:rowOff>50800</xdr:rowOff>
        </xdr:from>
        <xdr:to>
          <xdr:col>10</xdr:col>
          <xdr:colOff>304800</xdr:colOff>
          <xdr:row>34</xdr:row>
          <xdr:rowOff>241300</xdr:rowOff>
        </xdr:to>
        <xdr:sp macro="" textlink="">
          <xdr:nvSpPr>
            <xdr:cNvPr id="45655" name="Check Box 599" hidden="1">
              <a:extLst>
                <a:ext uri="{63B3BB69-23CF-44E3-9099-C40C66FF867C}">
                  <a14:compatExt spid="_x0000_s45655"/>
                </a:ext>
                <a:ext uri="{FF2B5EF4-FFF2-40B4-BE49-F238E27FC236}">
                  <a16:creationId xmlns:a16="http://schemas.microsoft.com/office/drawing/2014/main" id="{B8F61C1D-3BD3-A84D-9B66-DB2CA806C7B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39</xdr:row>
          <xdr:rowOff>38100</xdr:rowOff>
        </xdr:from>
        <xdr:to>
          <xdr:col>7</xdr:col>
          <xdr:colOff>279400</xdr:colOff>
          <xdr:row>39</xdr:row>
          <xdr:rowOff>241300</xdr:rowOff>
        </xdr:to>
        <xdr:sp macro="" textlink="">
          <xdr:nvSpPr>
            <xdr:cNvPr id="45656" name="Check Box 600" hidden="1">
              <a:extLst>
                <a:ext uri="{63B3BB69-23CF-44E3-9099-C40C66FF867C}">
                  <a14:compatExt spid="_x0000_s45656"/>
                </a:ext>
                <a:ext uri="{FF2B5EF4-FFF2-40B4-BE49-F238E27FC236}">
                  <a16:creationId xmlns:a16="http://schemas.microsoft.com/office/drawing/2014/main" id="{CBC0FA67-E01D-4E48-8266-E969B8C26B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40</xdr:row>
          <xdr:rowOff>38100</xdr:rowOff>
        </xdr:from>
        <xdr:to>
          <xdr:col>8</xdr:col>
          <xdr:colOff>279400</xdr:colOff>
          <xdr:row>40</xdr:row>
          <xdr:rowOff>241300</xdr:rowOff>
        </xdr:to>
        <xdr:sp macro="" textlink="">
          <xdr:nvSpPr>
            <xdr:cNvPr id="45657" name="Check Box 601" hidden="1">
              <a:extLst>
                <a:ext uri="{63B3BB69-23CF-44E3-9099-C40C66FF867C}">
                  <a14:compatExt spid="_x0000_s45657"/>
                </a:ext>
                <a:ext uri="{FF2B5EF4-FFF2-40B4-BE49-F238E27FC236}">
                  <a16:creationId xmlns:a16="http://schemas.microsoft.com/office/drawing/2014/main" id="{84757AC6-C914-394D-8312-03ADD61796D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40</xdr:row>
          <xdr:rowOff>38100</xdr:rowOff>
        </xdr:from>
        <xdr:to>
          <xdr:col>9</xdr:col>
          <xdr:colOff>279400</xdr:colOff>
          <xdr:row>40</xdr:row>
          <xdr:rowOff>241300</xdr:rowOff>
        </xdr:to>
        <xdr:sp macro="" textlink="">
          <xdr:nvSpPr>
            <xdr:cNvPr id="45658" name="Check Box 602" hidden="1">
              <a:extLst>
                <a:ext uri="{63B3BB69-23CF-44E3-9099-C40C66FF867C}">
                  <a14:compatExt spid="_x0000_s45658"/>
                </a:ext>
                <a:ext uri="{FF2B5EF4-FFF2-40B4-BE49-F238E27FC236}">
                  <a16:creationId xmlns:a16="http://schemas.microsoft.com/office/drawing/2014/main" id="{9149667B-A032-7345-9A18-824BFD6C097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37</xdr:row>
          <xdr:rowOff>50800</xdr:rowOff>
        </xdr:from>
        <xdr:to>
          <xdr:col>10</xdr:col>
          <xdr:colOff>279400</xdr:colOff>
          <xdr:row>37</xdr:row>
          <xdr:rowOff>241300</xdr:rowOff>
        </xdr:to>
        <xdr:sp macro="" textlink="">
          <xdr:nvSpPr>
            <xdr:cNvPr id="45659" name="Check Box 603" hidden="1">
              <a:extLst>
                <a:ext uri="{63B3BB69-23CF-44E3-9099-C40C66FF867C}">
                  <a14:compatExt spid="_x0000_s45659"/>
                </a:ext>
                <a:ext uri="{FF2B5EF4-FFF2-40B4-BE49-F238E27FC236}">
                  <a16:creationId xmlns:a16="http://schemas.microsoft.com/office/drawing/2014/main" id="{146E1120-3108-6B42-9DDA-A89AEAE77A2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39</xdr:row>
          <xdr:rowOff>50800</xdr:rowOff>
        </xdr:from>
        <xdr:to>
          <xdr:col>10</xdr:col>
          <xdr:colOff>279400</xdr:colOff>
          <xdr:row>39</xdr:row>
          <xdr:rowOff>241300</xdr:rowOff>
        </xdr:to>
        <xdr:sp macro="" textlink="">
          <xdr:nvSpPr>
            <xdr:cNvPr id="45660" name="Check Box 604" hidden="1">
              <a:extLst>
                <a:ext uri="{63B3BB69-23CF-44E3-9099-C40C66FF867C}">
                  <a14:compatExt spid="_x0000_s45660"/>
                </a:ext>
                <a:ext uri="{FF2B5EF4-FFF2-40B4-BE49-F238E27FC236}">
                  <a16:creationId xmlns:a16="http://schemas.microsoft.com/office/drawing/2014/main" id="{C5B43590-1EE4-2844-B060-A5E3DCFF7B7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47</xdr:row>
          <xdr:rowOff>50800</xdr:rowOff>
        </xdr:from>
        <xdr:to>
          <xdr:col>7</xdr:col>
          <xdr:colOff>304800</xdr:colOff>
          <xdr:row>47</xdr:row>
          <xdr:rowOff>241300</xdr:rowOff>
        </xdr:to>
        <xdr:sp macro="" textlink="">
          <xdr:nvSpPr>
            <xdr:cNvPr id="45661" name="Check Box 605" hidden="1">
              <a:extLst>
                <a:ext uri="{63B3BB69-23CF-44E3-9099-C40C66FF867C}">
                  <a14:compatExt spid="_x0000_s45661"/>
                </a:ext>
                <a:ext uri="{FF2B5EF4-FFF2-40B4-BE49-F238E27FC236}">
                  <a16:creationId xmlns:a16="http://schemas.microsoft.com/office/drawing/2014/main" id="{D99C4A0B-A03E-5E46-B9F7-6232067FA75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38100</xdr:rowOff>
        </xdr:from>
        <xdr:to>
          <xdr:col>8</xdr:col>
          <xdr:colOff>304800</xdr:colOff>
          <xdr:row>47</xdr:row>
          <xdr:rowOff>241300</xdr:rowOff>
        </xdr:to>
        <xdr:sp macro="" textlink="">
          <xdr:nvSpPr>
            <xdr:cNvPr id="45662" name="Check Box 606" hidden="1">
              <a:extLst>
                <a:ext uri="{63B3BB69-23CF-44E3-9099-C40C66FF867C}">
                  <a14:compatExt spid="_x0000_s45662"/>
                </a:ext>
                <a:ext uri="{FF2B5EF4-FFF2-40B4-BE49-F238E27FC236}">
                  <a16:creationId xmlns:a16="http://schemas.microsoft.com/office/drawing/2014/main" id="{5696B58C-A299-744D-B055-74E749E572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47</xdr:row>
          <xdr:rowOff>38100</xdr:rowOff>
        </xdr:from>
        <xdr:to>
          <xdr:col>9</xdr:col>
          <xdr:colOff>304800</xdr:colOff>
          <xdr:row>47</xdr:row>
          <xdr:rowOff>241300</xdr:rowOff>
        </xdr:to>
        <xdr:sp macro="" textlink="">
          <xdr:nvSpPr>
            <xdr:cNvPr id="45663" name="Check Box 607" hidden="1">
              <a:extLst>
                <a:ext uri="{63B3BB69-23CF-44E3-9099-C40C66FF867C}">
                  <a14:compatExt spid="_x0000_s45663"/>
                </a:ext>
                <a:ext uri="{FF2B5EF4-FFF2-40B4-BE49-F238E27FC236}">
                  <a16:creationId xmlns:a16="http://schemas.microsoft.com/office/drawing/2014/main" id="{5E98B65F-CFCA-E442-BBB8-CAA20A3543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47</xdr:row>
          <xdr:rowOff>38100</xdr:rowOff>
        </xdr:from>
        <xdr:to>
          <xdr:col>10</xdr:col>
          <xdr:colOff>304800</xdr:colOff>
          <xdr:row>47</xdr:row>
          <xdr:rowOff>241300</xdr:rowOff>
        </xdr:to>
        <xdr:sp macro="" textlink="">
          <xdr:nvSpPr>
            <xdr:cNvPr id="45664" name="Check Box 608" hidden="1">
              <a:extLst>
                <a:ext uri="{63B3BB69-23CF-44E3-9099-C40C66FF867C}">
                  <a14:compatExt spid="_x0000_s45664"/>
                </a:ext>
                <a:ext uri="{FF2B5EF4-FFF2-40B4-BE49-F238E27FC236}">
                  <a16:creationId xmlns:a16="http://schemas.microsoft.com/office/drawing/2014/main" id="{8EA9F6D3-79B2-0644-8F3A-D0723F7E22F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48</xdr:row>
          <xdr:rowOff>25400</xdr:rowOff>
        </xdr:from>
        <xdr:to>
          <xdr:col>7</xdr:col>
          <xdr:colOff>304800</xdr:colOff>
          <xdr:row>48</xdr:row>
          <xdr:rowOff>266700</xdr:rowOff>
        </xdr:to>
        <xdr:sp macro="" textlink="">
          <xdr:nvSpPr>
            <xdr:cNvPr id="45665" name="Check Box 609" hidden="1">
              <a:extLst>
                <a:ext uri="{63B3BB69-23CF-44E3-9099-C40C66FF867C}">
                  <a14:compatExt spid="_x0000_s45665"/>
                </a:ext>
                <a:ext uri="{FF2B5EF4-FFF2-40B4-BE49-F238E27FC236}">
                  <a16:creationId xmlns:a16="http://schemas.microsoft.com/office/drawing/2014/main" id="{D3F0F74A-7AD9-1048-A31F-BCB357AE038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48</xdr:row>
          <xdr:rowOff>50800</xdr:rowOff>
        </xdr:from>
        <xdr:to>
          <xdr:col>8</xdr:col>
          <xdr:colOff>304800</xdr:colOff>
          <xdr:row>48</xdr:row>
          <xdr:rowOff>241300</xdr:rowOff>
        </xdr:to>
        <xdr:sp macro="" textlink="">
          <xdr:nvSpPr>
            <xdr:cNvPr id="45666" name="Check Box 610" hidden="1">
              <a:extLst>
                <a:ext uri="{63B3BB69-23CF-44E3-9099-C40C66FF867C}">
                  <a14:compatExt spid="_x0000_s45666"/>
                </a:ext>
                <a:ext uri="{FF2B5EF4-FFF2-40B4-BE49-F238E27FC236}">
                  <a16:creationId xmlns:a16="http://schemas.microsoft.com/office/drawing/2014/main" id="{76EDE46A-F3E7-D840-88F0-42C6882590E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48</xdr:row>
          <xdr:rowOff>50800</xdr:rowOff>
        </xdr:from>
        <xdr:to>
          <xdr:col>9</xdr:col>
          <xdr:colOff>304800</xdr:colOff>
          <xdr:row>48</xdr:row>
          <xdr:rowOff>241300</xdr:rowOff>
        </xdr:to>
        <xdr:sp macro="" textlink="">
          <xdr:nvSpPr>
            <xdr:cNvPr id="45667" name="Check Box 611" hidden="1">
              <a:extLst>
                <a:ext uri="{63B3BB69-23CF-44E3-9099-C40C66FF867C}">
                  <a14:compatExt spid="_x0000_s45667"/>
                </a:ext>
                <a:ext uri="{FF2B5EF4-FFF2-40B4-BE49-F238E27FC236}">
                  <a16:creationId xmlns:a16="http://schemas.microsoft.com/office/drawing/2014/main" id="{B3A49296-6773-6146-A1B8-DE444B8450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48</xdr:row>
          <xdr:rowOff>50800</xdr:rowOff>
        </xdr:from>
        <xdr:to>
          <xdr:col>10</xdr:col>
          <xdr:colOff>279400</xdr:colOff>
          <xdr:row>48</xdr:row>
          <xdr:rowOff>241300</xdr:rowOff>
        </xdr:to>
        <xdr:sp macro="" textlink="">
          <xdr:nvSpPr>
            <xdr:cNvPr id="45668" name="Check Box 612" hidden="1">
              <a:extLst>
                <a:ext uri="{63B3BB69-23CF-44E3-9099-C40C66FF867C}">
                  <a14:compatExt spid="_x0000_s45668"/>
                </a:ext>
                <a:ext uri="{FF2B5EF4-FFF2-40B4-BE49-F238E27FC236}">
                  <a16:creationId xmlns:a16="http://schemas.microsoft.com/office/drawing/2014/main" id="{14075007-32C5-C846-92E0-B64757474DE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49</xdr:row>
          <xdr:rowOff>50800</xdr:rowOff>
        </xdr:from>
        <xdr:to>
          <xdr:col>7</xdr:col>
          <xdr:colOff>304800</xdr:colOff>
          <xdr:row>49</xdr:row>
          <xdr:rowOff>241300</xdr:rowOff>
        </xdr:to>
        <xdr:sp macro="" textlink="">
          <xdr:nvSpPr>
            <xdr:cNvPr id="45669" name="Check Box 613" hidden="1">
              <a:extLst>
                <a:ext uri="{63B3BB69-23CF-44E3-9099-C40C66FF867C}">
                  <a14:compatExt spid="_x0000_s45669"/>
                </a:ext>
                <a:ext uri="{FF2B5EF4-FFF2-40B4-BE49-F238E27FC236}">
                  <a16:creationId xmlns:a16="http://schemas.microsoft.com/office/drawing/2014/main" id="{6EFFBE98-DEBD-364B-AC67-F5E03606808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50800</xdr:rowOff>
        </xdr:from>
        <xdr:to>
          <xdr:col>8</xdr:col>
          <xdr:colOff>304800</xdr:colOff>
          <xdr:row>49</xdr:row>
          <xdr:rowOff>241300</xdr:rowOff>
        </xdr:to>
        <xdr:sp macro="" textlink="">
          <xdr:nvSpPr>
            <xdr:cNvPr id="45670" name="Check Box 614" hidden="1">
              <a:extLst>
                <a:ext uri="{63B3BB69-23CF-44E3-9099-C40C66FF867C}">
                  <a14:compatExt spid="_x0000_s45670"/>
                </a:ext>
                <a:ext uri="{FF2B5EF4-FFF2-40B4-BE49-F238E27FC236}">
                  <a16:creationId xmlns:a16="http://schemas.microsoft.com/office/drawing/2014/main" id="{533E0657-6845-914C-918D-337975EF33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49</xdr:row>
          <xdr:rowOff>50800</xdr:rowOff>
        </xdr:from>
        <xdr:to>
          <xdr:col>9</xdr:col>
          <xdr:colOff>304800</xdr:colOff>
          <xdr:row>49</xdr:row>
          <xdr:rowOff>241300</xdr:rowOff>
        </xdr:to>
        <xdr:sp macro="" textlink="">
          <xdr:nvSpPr>
            <xdr:cNvPr id="45671" name="Check Box 615" hidden="1">
              <a:extLst>
                <a:ext uri="{63B3BB69-23CF-44E3-9099-C40C66FF867C}">
                  <a14:compatExt spid="_x0000_s45671"/>
                </a:ext>
                <a:ext uri="{FF2B5EF4-FFF2-40B4-BE49-F238E27FC236}">
                  <a16:creationId xmlns:a16="http://schemas.microsoft.com/office/drawing/2014/main" id="{72BD0E66-D6A6-4E40-B320-E66810718D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49</xdr:row>
          <xdr:rowOff>50800</xdr:rowOff>
        </xdr:from>
        <xdr:to>
          <xdr:col>10</xdr:col>
          <xdr:colOff>304800</xdr:colOff>
          <xdr:row>49</xdr:row>
          <xdr:rowOff>241300</xdr:rowOff>
        </xdr:to>
        <xdr:sp macro="" textlink="">
          <xdr:nvSpPr>
            <xdr:cNvPr id="45672" name="Check Box 616" hidden="1">
              <a:extLst>
                <a:ext uri="{63B3BB69-23CF-44E3-9099-C40C66FF867C}">
                  <a14:compatExt spid="_x0000_s45672"/>
                </a:ext>
                <a:ext uri="{FF2B5EF4-FFF2-40B4-BE49-F238E27FC236}">
                  <a16:creationId xmlns:a16="http://schemas.microsoft.com/office/drawing/2014/main" id="{EF74359B-49E7-3D47-82C9-5EB4B6A5CC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50</xdr:row>
          <xdr:rowOff>50800</xdr:rowOff>
        </xdr:from>
        <xdr:to>
          <xdr:col>7</xdr:col>
          <xdr:colOff>317500</xdr:colOff>
          <xdr:row>50</xdr:row>
          <xdr:rowOff>241300</xdr:rowOff>
        </xdr:to>
        <xdr:sp macro="" textlink="">
          <xdr:nvSpPr>
            <xdr:cNvPr id="45673" name="Check Box 617" hidden="1">
              <a:extLst>
                <a:ext uri="{63B3BB69-23CF-44E3-9099-C40C66FF867C}">
                  <a14:compatExt spid="_x0000_s45673"/>
                </a:ext>
                <a:ext uri="{FF2B5EF4-FFF2-40B4-BE49-F238E27FC236}">
                  <a16:creationId xmlns:a16="http://schemas.microsoft.com/office/drawing/2014/main" id="{DB3CF53E-B8AB-E340-98AE-3D67679072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50800</xdr:rowOff>
        </xdr:from>
        <xdr:to>
          <xdr:col>8</xdr:col>
          <xdr:colOff>304800</xdr:colOff>
          <xdr:row>50</xdr:row>
          <xdr:rowOff>241300</xdr:rowOff>
        </xdr:to>
        <xdr:sp macro="" textlink="">
          <xdr:nvSpPr>
            <xdr:cNvPr id="45674" name="Check Box 618" hidden="1">
              <a:extLst>
                <a:ext uri="{63B3BB69-23CF-44E3-9099-C40C66FF867C}">
                  <a14:compatExt spid="_x0000_s45674"/>
                </a:ext>
                <a:ext uri="{FF2B5EF4-FFF2-40B4-BE49-F238E27FC236}">
                  <a16:creationId xmlns:a16="http://schemas.microsoft.com/office/drawing/2014/main" id="{25BB640A-913C-5043-9C55-0DBBDBFB05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50</xdr:row>
          <xdr:rowOff>50800</xdr:rowOff>
        </xdr:from>
        <xdr:to>
          <xdr:col>9</xdr:col>
          <xdr:colOff>304800</xdr:colOff>
          <xdr:row>50</xdr:row>
          <xdr:rowOff>241300</xdr:rowOff>
        </xdr:to>
        <xdr:sp macro="" textlink="">
          <xdr:nvSpPr>
            <xdr:cNvPr id="45675" name="Check Box 619" hidden="1">
              <a:extLst>
                <a:ext uri="{63B3BB69-23CF-44E3-9099-C40C66FF867C}">
                  <a14:compatExt spid="_x0000_s45675"/>
                </a:ext>
                <a:ext uri="{FF2B5EF4-FFF2-40B4-BE49-F238E27FC236}">
                  <a16:creationId xmlns:a16="http://schemas.microsoft.com/office/drawing/2014/main" id="{E5E9B682-7E39-974B-B873-64989A791CA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50</xdr:row>
          <xdr:rowOff>50800</xdr:rowOff>
        </xdr:from>
        <xdr:to>
          <xdr:col>10</xdr:col>
          <xdr:colOff>304800</xdr:colOff>
          <xdr:row>50</xdr:row>
          <xdr:rowOff>241300</xdr:rowOff>
        </xdr:to>
        <xdr:sp macro="" textlink="">
          <xdr:nvSpPr>
            <xdr:cNvPr id="45676" name="Check Box 620" hidden="1">
              <a:extLst>
                <a:ext uri="{63B3BB69-23CF-44E3-9099-C40C66FF867C}">
                  <a14:compatExt spid="_x0000_s45676"/>
                </a:ext>
                <a:ext uri="{FF2B5EF4-FFF2-40B4-BE49-F238E27FC236}">
                  <a16:creationId xmlns:a16="http://schemas.microsoft.com/office/drawing/2014/main" id="{206F7DF6-B6B1-5B45-AC8F-F676C93802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53</xdr:row>
          <xdr:rowOff>38100</xdr:rowOff>
        </xdr:from>
        <xdr:to>
          <xdr:col>7</xdr:col>
          <xdr:colOff>304800</xdr:colOff>
          <xdr:row>53</xdr:row>
          <xdr:rowOff>241300</xdr:rowOff>
        </xdr:to>
        <xdr:sp macro="" textlink="">
          <xdr:nvSpPr>
            <xdr:cNvPr id="45677" name="Check Box 621" hidden="1">
              <a:extLst>
                <a:ext uri="{63B3BB69-23CF-44E3-9099-C40C66FF867C}">
                  <a14:compatExt spid="_x0000_s45677"/>
                </a:ext>
                <a:ext uri="{FF2B5EF4-FFF2-40B4-BE49-F238E27FC236}">
                  <a16:creationId xmlns:a16="http://schemas.microsoft.com/office/drawing/2014/main" id="{2B359A49-2842-054F-B051-89CAF0E2E2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53</xdr:row>
          <xdr:rowOff>38100</xdr:rowOff>
        </xdr:from>
        <xdr:to>
          <xdr:col>8</xdr:col>
          <xdr:colOff>279400</xdr:colOff>
          <xdr:row>53</xdr:row>
          <xdr:rowOff>241300</xdr:rowOff>
        </xdr:to>
        <xdr:sp macro="" textlink="">
          <xdr:nvSpPr>
            <xdr:cNvPr id="45678" name="Check Box 622" hidden="1">
              <a:extLst>
                <a:ext uri="{63B3BB69-23CF-44E3-9099-C40C66FF867C}">
                  <a14:compatExt spid="_x0000_s45678"/>
                </a:ext>
                <a:ext uri="{FF2B5EF4-FFF2-40B4-BE49-F238E27FC236}">
                  <a16:creationId xmlns:a16="http://schemas.microsoft.com/office/drawing/2014/main" id="{B2C63FEC-65D0-AD40-B731-37E61FF0A0B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53</xdr:row>
          <xdr:rowOff>38100</xdr:rowOff>
        </xdr:from>
        <xdr:to>
          <xdr:col>9</xdr:col>
          <xdr:colOff>279400</xdr:colOff>
          <xdr:row>53</xdr:row>
          <xdr:rowOff>241300</xdr:rowOff>
        </xdr:to>
        <xdr:sp macro="" textlink="">
          <xdr:nvSpPr>
            <xdr:cNvPr id="45679" name="Check Box 623" hidden="1">
              <a:extLst>
                <a:ext uri="{63B3BB69-23CF-44E3-9099-C40C66FF867C}">
                  <a14:compatExt spid="_x0000_s45679"/>
                </a:ext>
                <a:ext uri="{FF2B5EF4-FFF2-40B4-BE49-F238E27FC236}">
                  <a16:creationId xmlns:a16="http://schemas.microsoft.com/office/drawing/2014/main" id="{5D5173F3-A9A1-F949-8BF9-2BBEA8B129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53</xdr:row>
          <xdr:rowOff>38100</xdr:rowOff>
        </xdr:from>
        <xdr:to>
          <xdr:col>10</xdr:col>
          <xdr:colOff>304800</xdr:colOff>
          <xdr:row>53</xdr:row>
          <xdr:rowOff>241300</xdr:rowOff>
        </xdr:to>
        <xdr:sp macro="" textlink="">
          <xdr:nvSpPr>
            <xdr:cNvPr id="45680" name="Check Box 624" hidden="1">
              <a:extLst>
                <a:ext uri="{63B3BB69-23CF-44E3-9099-C40C66FF867C}">
                  <a14:compatExt spid="_x0000_s45680"/>
                </a:ext>
                <a:ext uri="{FF2B5EF4-FFF2-40B4-BE49-F238E27FC236}">
                  <a16:creationId xmlns:a16="http://schemas.microsoft.com/office/drawing/2014/main" id="{58B625BA-849C-4B40-AF18-2D0E87EA73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51</xdr:row>
          <xdr:rowOff>25400</xdr:rowOff>
        </xdr:from>
        <xdr:to>
          <xdr:col>7</xdr:col>
          <xdr:colOff>279400</xdr:colOff>
          <xdr:row>51</xdr:row>
          <xdr:rowOff>266700</xdr:rowOff>
        </xdr:to>
        <xdr:sp macro="" textlink="">
          <xdr:nvSpPr>
            <xdr:cNvPr id="45681" name="Check Box 625" hidden="1">
              <a:extLst>
                <a:ext uri="{63B3BB69-23CF-44E3-9099-C40C66FF867C}">
                  <a14:compatExt spid="_x0000_s45681"/>
                </a:ext>
                <a:ext uri="{FF2B5EF4-FFF2-40B4-BE49-F238E27FC236}">
                  <a16:creationId xmlns:a16="http://schemas.microsoft.com/office/drawing/2014/main" id="{F33D6E11-282C-B04B-8690-79FF6DC1C68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25400</xdr:rowOff>
        </xdr:from>
        <xdr:to>
          <xdr:col>8</xdr:col>
          <xdr:colOff>304800</xdr:colOff>
          <xdr:row>51</xdr:row>
          <xdr:rowOff>254000</xdr:rowOff>
        </xdr:to>
        <xdr:sp macro="" textlink="">
          <xdr:nvSpPr>
            <xdr:cNvPr id="45682" name="Check Box 626" hidden="1">
              <a:extLst>
                <a:ext uri="{63B3BB69-23CF-44E3-9099-C40C66FF867C}">
                  <a14:compatExt spid="_x0000_s45682"/>
                </a:ext>
                <a:ext uri="{FF2B5EF4-FFF2-40B4-BE49-F238E27FC236}">
                  <a16:creationId xmlns:a16="http://schemas.microsoft.com/office/drawing/2014/main" id="{863A28D4-496E-6243-A8E6-81978F340CE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51</xdr:row>
          <xdr:rowOff>38100</xdr:rowOff>
        </xdr:from>
        <xdr:to>
          <xdr:col>9</xdr:col>
          <xdr:colOff>279400</xdr:colOff>
          <xdr:row>51</xdr:row>
          <xdr:rowOff>254000</xdr:rowOff>
        </xdr:to>
        <xdr:sp macro="" textlink="">
          <xdr:nvSpPr>
            <xdr:cNvPr id="45683" name="Check Box 627" hidden="1">
              <a:extLst>
                <a:ext uri="{63B3BB69-23CF-44E3-9099-C40C66FF867C}">
                  <a14:compatExt spid="_x0000_s45683"/>
                </a:ext>
                <a:ext uri="{FF2B5EF4-FFF2-40B4-BE49-F238E27FC236}">
                  <a16:creationId xmlns:a16="http://schemas.microsoft.com/office/drawing/2014/main" id="{FE9B9E45-B0BD-4D41-A48E-C3E848269C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51</xdr:row>
          <xdr:rowOff>25400</xdr:rowOff>
        </xdr:from>
        <xdr:to>
          <xdr:col>10</xdr:col>
          <xdr:colOff>279400</xdr:colOff>
          <xdr:row>51</xdr:row>
          <xdr:rowOff>266700</xdr:rowOff>
        </xdr:to>
        <xdr:sp macro="" textlink="">
          <xdr:nvSpPr>
            <xdr:cNvPr id="45684" name="Check Box 628" hidden="1">
              <a:extLst>
                <a:ext uri="{63B3BB69-23CF-44E3-9099-C40C66FF867C}">
                  <a14:compatExt spid="_x0000_s45684"/>
                </a:ext>
                <a:ext uri="{FF2B5EF4-FFF2-40B4-BE49-F238E27FC236}">
                  <a16:creationId xmlns:a16="http://schemas.microsoft.com/office/drawing/2014/main" id="{DF30C569-76B6-BC42-86AE-5BBF941EE38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54</xdr:row>
          <xdr:rowOff>38100</xdr:rowOff>
        </xdr:from>
        <xdr:to>
          <xdr:col>7</xdr:col>
          <xdr:colOff>304800</xdr:colOff>
          <xdr:row>54</xdr:row>
          <xdr:rowOff>241300</xdr:rowOff>
        </xdr:to>
        <xdr:sp macro="" textlink="">
          <xdr:nvSpPr>
            <xdr:cNvPr id="45685" name="Check Box 629" hidden="1">
              <a:extLst>
                <a:ext uri="{63B3BB69-23CF-44E3-9099-C40C66FF867C}">
                  <a14:compatExt spid="_x0000_s45685"/>
                </a:ext>
                <a:ext uri="{FF2B5EF4-FFF2-40B4-BE49-F238E27FC236}">
                  <a16:creationId xmlns:a16="http://schemas.microsoft.com/office/drawing/2014/main" id="{3F0D7F21-9DA3-984E-8F30-8E90E6CD542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54</xdr:row>
          <xdr:rowOff>38100</xdr:rowOff>
        </xdr:from>
        <xdr:to>
          <xdr:col>8</xdr:col>
          <xdr:colOff>279400</xdr:colOff>
          <xdr:row>54</xdr:row>
          <xdr:rowOff>241300</xdr:rowOff>
        </xdr:to>
        <xdr:sp macro="" textlink="">
          <xdr:nvSpPr>
            <xdr:cNvPr id="45686" name="Check Box 630" hidden="1">
              <a:extLst>
                <a:ext uri="{63B3BB69-23CF-44E3-9099-C40C66FF867C}">
                  <a14:compatExt spid="_x0000_s45686"/>
                </a:ext>
                <a:ext uri="{FF2B5EF4-FFF2-40B4-BE49-F238E27FC236}">
                  <a16:creationId xmlns:a16="http://schemas.microsoft.com/office/drawing/2014/main" id="{778012C3-ABCB-3049-B54F-D7D7D97B54B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54</xdr:row>
          <xdr:rowOff>38100</xdr:rowOff>
        </xdr:from>
        <xdr:to>
          <xdr:col>9</xdr:col>
          <xdr:colOff>304800</xdr:colOff>
          <xdr:row>54</xdr:row>
          <xdr:rowOff>241300</xdr:rowOff>
        </xdr:to>
        <xdr:sp macro="" textlink="">
          <xdr:nvSpPr>
            <xdr:cNvPr id="45687" name="Check Box 631" hidden="1">
              <a:extLst>
                <a:ext uri="{63B3BB69-23CF-44E3-9099-C40C66FF867C}">
                  <a14:compatExt spid="_x0000_s45687"/>
                </a:ext>
                <a:ext uri="{FF2B5EF4-FFF2-40B4-BE49-F238E27FC236}">
                  <a16:creationId xmlns:a16="http://schemas.microsoft.com/office/drawing/2014/main" id="{78EAB2BE-217D-1243-BB3A-DA356FD3AD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54</xdr:row>
          <xdr:rowOff>38100</xdr:rowOff>
        </xdr:from>
        <xdr:to>
          <xdr:col>10</xdr:col>
          <xdr:colOff>279400</xdr:colOff>
          <xdr:row>54</xdr:row>
          <xdr:rowOff>241300</xdr:rowOff>
        </xdr:to>
        <xdr:sp macro="" textlink="">
          <xdr:nvSpPr>
            <xdr:cNvPr id="45688" name="Check Box 632" hidden="1">
              <a:extLst>
                <a:ext uri="{63B3BB69-23CF-44E3-9099-C40C66FF867C}">
                  <a14:compatExt spid="_x0000_s45688"/>
                </a:ext>
                <a:ext uri="{FF2B5EF4-FFF2-40B4-BE49-F238E27FC236}">
                  <a16:creationId xmlns:a16="http://schemas.microsoft.com/office/drawing/2014/main" id="{50948535-3100-714A-B90E-24679A7149D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46</xdr:row>
          <xdr:rowOff>38100</xdr:rowOff>
        </xdr:from>
        <xdr:to>
          <xdr:col>7</xdr:col>
          <xdr:colOff>304800</xdr:colOff>
          <xdr:row>46</xdr:row>
          <xdr:rowOff>254000</xdr:rowOff>
        </xdr:to>
        <xdr:sp macro="" textlink="">
          <xdr:nvSpPr>
            <xdr:cNvPr id="45689" name="Check Box 633" hidden="1">
              <a:extLst>
                <a:ext uri="{63B3BB69-23CF-44E3-9099-C40C66FF867C}">
                  <a14:compatExt spid="_x0000_s45689"/>
                </a:ext>
                <a:ext uri="{FF2B5EF4-FFF2-40B4-BE49-F238E27FC236}">
                  <a16:creationId xmlns:a16="http://schemas.microsoft.com/office/drawing/2014/main" id="{312A293B-472F-F54A-9E9E-E7782DD594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46</xdr:row>
          <xdr:rowOff>50800</xdr:rowOff>
        </xdr:from>
        <xdr:to>
          <xdr:col>8</xdr:col>
          <xdr:colOff>304800</xdr:colOff>
          <xdr:row>46</xdr:row>
          <xdr:rowOff>241300</xdr:rowOff>
        </xdr:to>
        <xdr:sp macro="" textlink="">
          <xdr:nvSpPr>
            <xdr:cNvPr id="45690" name="Check Box 634" hidden="1">
              <a:extLst>
                <a:ext uri="{63B3BB69-23CF-44E3-9099-C40C66FF867C}">
                  <a14:compatExt spid="_x0000_s45690"/>
                </a:ext>
                <a:ext uri="{FF2B5EF4-FFF2-40B4-BE49-F238E27FC236}">
                  <a16:creationId xmlns:a16="http://schemas.microsoft.com/office/drawing/2014/main" id="{9473113C-014F-FF48-AD73-9D961AE270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46</xdr:row>
          <xdr:rowOff>50800</xdr:rowOff>
        </xdr:from>
        <xdr:to>
          <xdr:col>9</xdr:col>
          <xdr:colOff>304800</xdr:colOff>
          <xdr:row>46</xdr:row>
          <xdr:rowOff>241300</xdr:rowOff>
        </xdr:to>
        <xdr:sp macro="" textlink="">
          <xdr:nvSpPr>
            <xdr:cNvPr id="45691" name="Check Box 635" hidden="1">
              <a:extLst>
                <a:ext uri="{63B3BB69-23CF-44E3-9099-C40C66FF867C}">
                  <a14:compatExt spid="_x0000_s45691"/>
                </a:ext>
                <a:ext uri="{FF2B5EF4-FFF2-40B4-BE49-F238E27FC236}">
                  <a16:creationId xmlns:a16="http://schemas.microsoft.com/office/drawing/2014/main" id="{6DFA0183-255A-4F48-972B-FD93E0A13FD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25400</xdr:rowOff>
        </xdr:from>
        <xdr:to>
          <xdr:col>10</xdr:col>
          <xdr:colOff>304800</xdr:colOff>
          <xdr:row>46</xdr:row>
          <xdr:rowOff>266700</xdr:rowOff>
        </xdr:to>
        <xdr:sp macro="" textlink="">
          <xdr:nvSpPr>
            <xdr:cNvPr id="45692" name="Check Box 636" hidden="1">
              <a:extLst>
                <a:ext uri="{63B3BB69-23CF-44E3-9099-C40C66FF867C}">
                  <a14:compatExt spid="_x0000_s45692"/>
                </a:ext>
                <a:ext uri="{FF2B5EF4-FFF2-40B4-BE49-F238E27FC236}">
                  <a16:creationId xmlns:a16="http://schemas.microsoft.com/office/drawing/2014/main" id="{6D142B00-C068-C04B-A563-2B221C28892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xdr:row>
          <xdr:rowOff>50800</xdr:rowOff>
        </xdr:from>
        <xdr:to>
          <xdr:col>7</xdr:col>
          <xdr:colOff>317500</xdr:colOff>
          <xdr:row>33</xdr:row>
          <xdr:rowOff>241300</xdr:rowOff>
        </xdr:to>
        <xdr:sp macro="" textlink="">
          <xdr:nvSpPr>
            <xdr:cNvPr id="45693" name="Check Box 637" hidden="1">
              <a:extLst>
                <a:ext uri="{63B3BB69-23CF-44E3-9099-C40C66FF867C}">
                  <a14:compatExt spid="_x0000_s45693"/>
                </a:ext>
                <a:ext uri="{FF2B5EF4-FFF2-40B4-BE49-F238E27FC236}">
                  <a16:creationId xmlns:a16="http://schemas.microsoft.com/office/drawing/2014/main" id="{96815EE7-CBAC-F14B-A9C5-516665F0CF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33</xdr:row>
          <xdr:rowOff>50800</xdr:rowOff>
        </xdr:from>
        <xdr:to>
          <xdr:col>8</xdr:col>
          <xdr:colOff>304800</xdr:colOff>
          <xdr:row>33</xdr:row>
          <xdr:rowOff>241300</xdr:rowOff>
        </xdr:to>
        <xdr:sp macro="" textlink="">
          <xdr:nvSpPr>
            <xdr:cNvPr id="45694" name="Check Box 638" hidden="1">
              <a:extLst>
                <a:ext uri="{63B3BB69-23CF-44E3-9099-C40C66FF867C}">
                  <a14:compatExt spid="_x0000_s45694"/>
                </a:ext>
                <a:ext uri="{FF2B5EF4-FFF2-40B4-BE49-F238E27FC236}">
                  <a16:creationId xmlns:a16="http://schemas.microsoft.com/office/drawing/2014/main" id="{0340090C-5DE5-D241-844E-3CD5F6D0EAB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33</xdr:row>
          <xdr:rowOff>50800</xdr:rowOff>
        </xdr:from>
        <xdr:to>
          <xdr:col>9</xdr:col>
          <xdr:colOff>304800</xdr:colOff>
          <xdr:row>33</xdr:row>
          <xdr:rowOff>241300</xdr:rowOff>
        </xdr:to>
        <xdr:sp macro="" textlink="">
          <xdr:nvSpPr>
            <xdr:cNvPr id="45695" name="Check Box 639" hidden="1">
              <a:extLst>
                <a:ext uri="{63B3BB69-23CF-44E3-9099-C40C66FF867C}">
                  <a14:compatExt spid="_x0000_s45695"/>
                </a:ext>
                <a:ext uri="{FF2B5EF4-FFF2-40B4-BE49-F238E27FC236}">
                  <a16:creationId xmlns:a16="http://schemas.microsoft.com/office/drawing/2014/main" id="{F0B63436-788E-1B43-9DFD-7523938D56D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33</xdr:row>
          <xdr:rowOff>50800</xdr:rowOff>
        </xdr:from>
        <xdr:to>
          <xdr:col>10</xdr:col>
          <xdr:colOff>304800</xdr:colOff>
          <xdr:row>33</xdr:row>
          <xdr:rowOff>241300</xdr:rowOff>
        </xdr:to>
        <xdr:sp macro="" textlink="">
          <xdr:nvSpPr>
            <xdr:cNvPr id="45696" name="Check Box 640" hidden="1">
              <a:extLst>
                <a:ext uri="{63B3BB69-23CF-44E3-9099-C40C66FF867C}">
                  <a14:compatExt spid="_x0000_s45696"/>
                </a:ext>
                <a:ext uri="{FF2B5EF4-FFF2-40B4-BE49-F238E27FC236}">
                  <a16:creationId xmlns:a16="http://schemas.microsoft.com/office/drawing/2014/main" id="{452FCC76-9CFA-A34D-9FEE-87C9DD2F5D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31</xdr:row>
          <xdr:rowOff>50800</xdr:rowOff>
        </xdr:from>
        <xdr:to>
          <xdr:col>7</xdr:col>
          <xdr:colOff>279400</xdr:colOff>
          <xdr:row>31</xdr:row>
          <xdr:rowOff>241300</xdr:rowOff>
        </xdr:to>
        <xdr:sp macro="" textlink="">
          <xdr:nvSpPr>
            <xdr:cNvPr id="45697" name="Check Box 641" hidden="1">
              <a:extLst>
                <a:ext uri="{63B3BB69-23CF-44E3-9099-C40C66FF867C}">
                  <a14:compatExt spid="_x0000_s45697"/>
                </a:ext>
                <a:ext uri="{FF2B5EF4-FFF2-40B4-BE49-F238E27FC236}">
                  <a16:creationId xmlns:a16="http://schemas.microsoft.com/office/drawing/2014/main" id="{914EF7D2-C0F8-9249-8A6D-9F3E04B700E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31</xdr:row>
          <xdr:rowOff>38100</xdr:rowOff>
        </xdr:from>
        <xdr:to>
          <xdr:col>8</xdr:col>
          <xdr:colOff>304800</xdr:colOff>
          <xdr:row>31</xdr:row>
          <xdr:rowOff>241300</xdr:rowOff>
        </xdr:to>
        <xdr:sp macro="" textlink="">
          <xdr:nvSpPr>
            <xdr:cNvPr id="45698" name="Check Box 642" hidden="1">
              <a:extLst>
                <a:ext uri="{63B3BB69-23CF-44E3-9099-C40C66FF867C}">
                  <a14:compatExt spid="_x0000_s45698"/>
                </a:ext>
                <a:ext uri="{FF2B5EF4-FFF2-40B4-BE49-F238E27FC236}">
                  <a16:creationId xmlns:a16="http://schemas.microsoft.com/office/drawing/2014/main" id="{DEE4029D-6D90-0748-92D6-DC4DDED8CBC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31</xdr:row>
          <xdr:rowOff>38100</xdr:rowOff>
        </xdr:from>
        <xdr:to>
          <xdr:col>9</xdr:col>
          <xdr:colOff>304800</xdr:colOff>
          <xdr:row>31</xdr:row>
          <xdr:rowOff>254000</xdr:rowOff>
        </xdr:to>
        <xdr:sp macro="" textlink="">
          <xdr:nvSpPr>
            <xdr:cNvPr id="45699" name="Check Box 643" hidden="1">
              <a:extLst>
                <a:ext uri="{63B3BB69-23CF-44E3-9099-C40C66FF867C}">
                  <a14:compatExt spid="_x0000_s45699"/>
                </a:ext>
                <a:ext uri="{FF2B5EF4-FFF2-40B4-BE49-F238E27FC236}">
                  <a16:creationId xmlns:a16="http://schemas.microsoft.com/office/drawing/2014/main" id="{57664747-7477-9044-A130-7BCF307DADA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31</xdr:row>
          <xdr:rowOff>50800</xdr:rowOff>
        </xdr:from>
        <xdr:to>
          <xdr:col>10</xdr:col>
          <xdr:colOff>279400</xdr:colOff>
          <xdr:row>31</xdr:row>
          <xdr:rowOff>241300</xdr:rowOff>
        </xdr:to>
        <xdr:sp macro="" textlink="">
          <xdr:nvSpPr>
            <xdr:cNvPr id="45700" name="Check Box 644" hidden="1">
              <a:extLst>
                <a:ext uri="{63B3BB69-23CF-44E3-9099-C40C66FF867C}">
                  <a14:compatExt spid="_x0000_s45700"/>
                </a:ext>
                <a:ext uri="{FF2B5EF4-FFF2-40B4-BE49-F238E27FC236}">
                  <a16:creationId xmlns:a16="http://schemas.microsoft.com/office/drawing/2014/main" id="{0E2F6D08-2AB2-1446-AD08-781F0E7CCC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37</xdr:row>
          <xdr:rowOff>50800</xdr:rowOff>
        </xdr:from>
        <xdr:to>
          <xdr:col>7</xdr:col>
          <xdr:colOff>304800</xdr:colOff>
          <xdr:row>37</xdr:row>
          <xdr:rowOff>241300</xdr:rowOff>
        </xdr:to>
        <xdr:sp macro="" textlink="">
          <xdr:nvSpPr>
            <xdr:cNvPr id="45701" name="Check Box 645" hidden="1">
              <a:extLst>
                <a:ext uri="{63B3BB69-23CF-44E3-9099-C40C66FF867C}">
                  <a14:compatExt spid="_x0000_s45701"/>
                </a:ext>
                <a:ext uri="{FF2B5EF4-FFF2-40B4-BE49-F238E27FC236}">
                  <a16:creationId xmlns:a16="http://schemas.microsoft.com/office/drawing/2014/main" id="{7329A5A9-4A3D-2E41-B3A9-3ECB847EA95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37</xdr:row>
          <xdr:rowOff>50800</xdr:rowOff>
        </xdr:from>
        <xdr:to>
          <xdr:col>8</xdr:col>
          <xdr:colOff>304800</xdr:colOff>
          <xdr:row>37</xdr:row>
          <xdr:rowOff>241300</xdr:rowOff>
        </xdr:to>
        <xdr:sp macro="" textlink="">
          <xdr:nvSpPr>
            <xdr:cNvPr id="45702" name="Check Box 646" hidden="1">
              <a:extLst>
                <a:ext uri="{63B3BB69-23CF-44E3-9099-C40C66FF867C}">
                  <a14:compatExt spid="_x0000_s45702"/>
                </a:ext>
                <a:ext uri="{FF2B5EF4-FFF2-40B4-BE49-F238E27FC236}">
                  <a16:creationId xmlns:a16="http://schemas.microsoft.com/office/drawing/2014/main" id="{A10887C0-D45F-6144-A6F2-4C2A0606C7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52</xdr:row>
          <xdr:rowOff>38100</xdr:rowOff>
        </xdr:from>
        <xdr:to>
          <xdr:col>7</xdr:col>
          <xdr:colOff>304800</xdr:colOff>
          <xdr:row>52</xdr:row>
          <xdr:rowOff>241300</xdr:rowOff>
        </xdr:to>
        <xdr:sp macro="" textlink="">
          <xdr:nvSpPr>
            <xdr:cNvPr id="45703" name="Check Box 647" hidden="1">
              <a:extLst>
                <a:ext uri="{63B3BB69-23CF-44E3-9099-C40C66FF867C}">
                  <a14:compatExt spid="_x0000_s45703"/>
                </a:ext>
                <a:ext uri="{FF2B5EF4-FFF2-40B4-BE49-F238E27FC236}">
                  <a16:creationId xmlns:a16="http://schemas.microsoft.com/office/drawing/2014/main" id="{5FD74C27-8E69-E148-A3CB-AF68A1AE202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52</xdr:row>
          <xdr:rowOff>38100</xdr:rowOff>
        </xdr:from>
        <xdr:to>
          <xdr:col>8</xdr:col>
          <xdr:colOff>279400</xdr:colOff>
          <xdr:row>52</xdr:row>
          <xdr:rowOff>241300</xdr:rowOff>
        </xdr:to>
        <xdr:sp macro="" textlink="">
          <xdr:nvSpPr>
            <xdr:cNvPr id="45704" name="Check Box 648" hidden="1">
              <a:extLst>
                <a:ext uri="{63B3BB69-23CF-44E3-9099-C40C66FF867C}">
                  <a14:compatExt spid="_x0000_s45704"/>
                </a:ext>
                <a:ext uri="{FF2B5EF4-FFF2-40B4-BE49-F238E27FC236}">
                  <a16:creationId xmlns:a16="http://schemas.microsoft.com/office/drawing/2014/main" id="{9CDC931C-834B-ED45-A7AC-B4E14DF2AE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52</xdr:row>
          <xdr:rowOff>38100</xdr:rowOff>
        </xdr:from>
        <xdr:to>
          <xdr:col>9</xdr:col>
          <xdr:colOff>279400</xdr:colOff>
          <xdr:row>52</xdr:row>
          <xdr:rowOff>241300</xdr:rowOff>
        </xdr:to>
        <xdr:sp macro="" textlink="">
          <xdr:nvSpPr>
            <xdr:cNvPr id="45705" name="Check Box 649" hidden="1">
              <a:extLst>
                <a:ext uri="{63B3BB69-23CF-44E3-9099-C40C66FF867C}">
                  <a14:compatExt spid="_x0000_s45705"/>
                </a:ext>
                <a:ext uri="{FF2B5EF4-FFF2-40B4-BE49-F238E27FC236}">
                  <a16:creationId xmlns:a16="http://schemas.microsoft.com/office/drawing/2014/main" id="{924F201B-BDA3-7D4B-8DDE-D1413161DE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52</xdr:row>
          <xdr:rowOff>38100</xdr:rowOff>
        </xdr:from>
        <xdr:to>
          <xdr:col>10</xdr:col>
          <xdr:colOff>279400</xdr:colOff>
          <xdr:row>52</xdr:row>
          <xdr:rowOff>241300</xdr:rowOff>
        </xdr:to>
        <xdr:sp macro="" textlink="">
          <xdr:nvSpPr>
            <xdr:cNvPr id="45706" name="Check Box 650" hidden="1">
              <a:extLst>
                <a:ext uri="{63B3BB69-23CF-44E3-9099-C40C66FF867C}">
                  <a14:compatExt spid="_x0000_s45706"/>
                </a:ext>
                <a:ext uri="{FF2B5EF4-FFF2-40B4-BE49-F238E27FC236}">
                  <a16:creationId xmlns:a16="http://schemas.microsoft.com/office/drawing/2014/main" id="{AA897713-AE6A-EA40-8A98-B1CD1DE1527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35</xdr:row>
          <xdr:rowOff>38100</xdr:rowOff>
        </xdr:from>
        <xdr:to>
          <xdr:col>7</xdr:col>
          <xdr:colOff>317500</xdr:colOff>
          <xdr:row>35</xdr:row>
          <xdr:rowOff>241300</xdr:rowOff>
        </xdr:to>
        <xdr:sp macro="" textlink="">
          <xdr:nvSpPr>
            <xdr:cNvPr id="45707" name="Check Box 651" hidden="1">
              <a:extLst>
                <a:ext uri="{63B3BB69-23CF-44E3-9099-C40C66FF867C}">
                  <a14:compatExt spid="_x0000_s45707"/>
                </a:ext>
                <a:ext uri="{FF2B5EF4-FFF2-40B4-BE49-F238E27FC236}">
                  <a16:creationId xmlns:a16="http://schemas.microsoft.com/office/drawing/2014/main" id="{9E115789-B91F-3744-9CA8-7B2EFFC4F78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35</xdr:row>
          <xdr:rowOff>38100</xdr:rowOff>
        </xdr:from>
        <xdr:to>
          <xdr:col>8</xdr:col>
          <xdr:colOff>304800</xdr:colOff>
          <xdr:row>35</xdr:row>
          <xdr:rowOff>241300</xdr:rowOff>
        </xdr:to>
        <xdr:sp macro="" textlink="">
          <xdr:nvSpPr>
            <xdr:cNvPr id="45708" name="Check Box 652" hidden="1">
              <a:extLst>
                <a:ext uri="{63B3BB69-23CF-44E3-9099-C40C66FF867C}">
                  <a14:compatExt spid="_x0000_s45708"/>
                </a:ext>
                <a:ext uri="{FF2B5EF4-FFF2-40B4-BE49-F238E27FC236}">
                  <a16:creationId xmlns:a16="http://schemas.microsoft.com/office/drawing/2014/main" id="{66327290-85EB-7B47-BF66-C87779608F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35</xdr:row>
          <xdr:rowOff>38100</xdr:rowOff>
        </xdr:from>
        <xdr:to>
          <xdr:col>9</xdr:col>
          <xdr:colOff>304800</xdr:colOff>
          <xdr:row>35</xdr:row>
          <xdr:rowOff>241300</xdr:rowOff>
        </xdr:to>
        <xdr:sp macro="" textlink="">
          <xdr:nvSpPr>
            <xdr:cNvPr id="45709" name="Check Box 653" hidden="1">
              <a:extLst>
                <a:ext uri="{63B3BB69-23CF-44E3-9099-C40C66FF867C}">
                  <a14:compatExt spid="_x0000_s45709"/>
                </a:ext>
                <a:ext uri="{FF2B5EF4-FFF2-40B4-BE49-F238E27FC236}">
                  <a16:creationId xmlns:a16="http://schemas.microsoft.com/office/drawing/2014/main" id="{5CC08CB6-70C6-5648-93E2-80A49480E18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35</xdr:row>
          <xdr:rowOff>38100</xdr:rowOff>
        </xdr:from>
        <xdr:to>
          <xdr:col>10</xdr:col>
          <xdr:colOff>304800</xdr:colOff>
          <xdr:row>35</xdr:row>
          <xdr:rowOff>241300</xdr:rowOff>
        </xdr:to>
        <xdr:sp macro="" textlink="">
          <xdr:nvSpPr>
            <xdr:cNvPr id="45710" name="Check Box 654" hidden="1">
              <a:extLst>
                <a:ext uri="{63B3BB69-23CF-44E3-9099-C40C66FF867C}">
                  <a14:compatExt spid="_x0000_s45710"/>
                </a:ext>
                <a:ext uri="{FF2B5EF4-FFF2-40B4-BE49-F238E27FC236}">
                  <a16:creationId xmlns:a16="http://schemas.microsoft.com/office/drawing/2014/main" id="{CD87781F-4157-FD44-8F7A-2A8C44B0B33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36</xdr:row>
          <xdr:rowOff>50800</xdr:rowOff>
        </xdr:from>
        <xdr:to>
          <xdr:col>10</xdr:col>
          <xdr:colOff>317500</xdr:colOff>
          <xdr:row>36</xdr:row>
          <xdr:rowOff>241300</xdr:rowOff>
        </xdr:to>
        <xdr:sp macro="" textlink="">
          <xdr:nvSpPr>
            <xdr:cNvPr id="45711" name="Check Box 655" hidden="1">
              <a:extLst>
                <a:ext uri="{63B3BB69-23CF-44E3-9099-C40C66FF867C}">
                  <a14:compatExt spid="_x0000_s45711"/>
                </a:ext>
                <a:ext uri="{FF2B5EF4-FFF2-40B4-BE49-F238E27FC236}">
                  <a16:creationId xmlns:a16="http://schemas.microsoft.com/office/drawing/2014/main" id="{95B6B91B-71C5-8A49-B097-35E02BA41A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39</xdr:row>
          <xdr:rowOff>38100</xdr:rowOff>
        </xdr:from>
        <xdr:to>
          <xdr:col>9</xdr:col>
          <xdr:colOff>304800</xdr:colOff>
          <xdr:row>39</xdr:row>
          <xdr:rowOff>241300</xdr:rowOff>
        </xdr:to>
        <xdr:sp macro="" textlink="">
          <xdr:nvSpPr>
            <xdr:cNvPr id="45712" name="Check Box 656" hidden="1">
              <a:extLst>
                <a:ext uri="{63B3BB69-23CF-44E3-9099-C40C66FF867C}">
                  <a14:compatExt spid="_x0000_s45712"/>
                </a:ext>
                <a:ext uri="{FF2B5EF4-FFF2-40B4-BE49-F238E27FC236}">
                  <a16:creationId xmlns:a16="http://schemas.microsoft.com/office/drawing/2014/main" id="{449BC642-B1FC-F44D-9C66-14EE46A33D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39</xdr:row>
          <xdr:rowOff>38100</xdr:rowOff>
        </xdr:from>
        <xdr:to>
          <xdr:col>8</xdr:col>
          <xdr:colOff>304800</xdr:colOff>
          <xdr:row>39</xdr:row>
          <xdr:rowOff>241300</xdr:rowOff>
        </xdr:to>
        <xdr:sp macro="" textlink="">
          <xdr:nvSpPr>
            <xdr:cNvPr id="45713" name="Check Box 657" hidden="1">
              <a:extLst>
                <a:ext uri="{63B3BB69-23CF-44E3-9099-C40C66FF867C}">
                  <a14:compatExt spid="_x0000_s45713"/>
                </a:ext>
                <a:ext uri="{FF2B5EF4-FFF2-40B4-BE49-F238E27FC236}">
                  <a16:creationId xmlns:a16="http://schemas.microsoft.com/office/drawing/2014/main" id="{9746304D-7488-D34C-8E13-D6E42D913C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40</xdr:row>
          <xdr:rowOff>38100</xdr:rowOff>
        </xdr:from>
        <xdr:to>
          <xdr:col>10</xdr:col>
          <xdr:colOff>279400</xdr:colOff>
          <xdr:row>40</xdr:row>
          <xdr:rowOff>254000</xdr:rowOff>
        </xdr:to>
        <xdr:sp macro="" textlink="">
          <xdr:nvSpPr>
            <xdr:cNvPr id="45714" name="Check Box 658" hidden="1">
              <a:extLst>
                <a:ext uri="{63B3BB69-23CF-44E3-9099-C40C66FF867C}">
                  <a14:compatExt spid="_x0000_s45714"/>
                </a:ext>
                <a:ext uri="{FF2B5EF4-FFF2-40B4-BE49-F238E27FC236}">
                  <a16:creationId xmlns:a16="http://schemas.microsoft.com/office/drawing/2014/main" id="{099A8A13-34D9-AE43-886E-F8F65AB58EA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40</xdr:row>
          <xdr:rowOff>38100</xdr:rowOff>
        </xdr:from>
        <xdr:to>
          <xdr:col>7</xdr:col>
          <xdr:colOff>279400</xdr:colOff>
          <xdr:row>40</xdr:row>
          <xdr:rowOff>254000</xdr:rowOff>
        </xdr:to>
        <xdr:sp macro="" textlink="">
          <xdr:nvSpPr>
            <xdr:cNvPr id="45715" name="Check Box 659" hidden="1">
              <a:extLst>
                <a:ext uri="{63B3BB69-23CF-44E3-9099-C40C66FF867C}">
                  <a14:compatExt spid="_x0000_s45715"/>
                </a:ext>
                <a:ext uri="{FF2B5EF4-FFF2-40B4-BE49-F238E27FC236}">
                  <a16:creationId xmlns:a16="http://schemas.microsoft.com/office/drawing/2014/main" id="{1B7B34CE-3555-B64B-85AA-B6FA12F8EE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55</xdr:row>
          <xdr:rowOff>38100</xdr:rowOff>
        </xdr:from>
        <xdr:to>
          <xdr:col>7</xdr:col>
          <xdr:colOff>304800</xdr:colOff>
          <xdr:row>55</xdr:row>
          <xdr:rowOff>241300</xdr:rowOff>
        </xdr:to>
        <xdr:sp macro="" textlink="">
          <xdr:nvSpPr>
            <xdr:cNvPr id="45716" name="Check Box 660" hidden="1">
              <a:extLst>
                <a:ext uri="{63B3BB69-23CF-44E3-9099-C40C66FF867C}">
                  <a14:compatExt spid="_x0000_s45716"/>
                </a:ext>
                <a:ext uri="{FF2B5EF4-FFF2-40B4-BE49-F238E27FC236}">
                  <a16:creationId xmlns:a16="http://schemas.microsoft.com/office/drawing/2014/main" id="{B40BBACA-0DF1-A848-AA65-0D0854F15BF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55</xdr:row>
          <xdr:rowOff>38100</xdr:rowOff>
        </xdr:from>
        <xdr:to>
          <xdr:col>8</xdr:col>
          <xdr:colOff>279400</xdr:colOff>
          <xdr:row>55</xdr:row>
          <xdr:rowOff>241300</xdr:rowOff>
        </xdr:to>
        <xdr:sp macro="" textlink="">
          <xdr:nvSpPr>
            <xdr:cNvPr id="45717" name="Check Box 661" hidden="1">
              <a:extLst>
                <a:ext uri="{63B3BB69-23CF-44E3-9099-C40C66FF867C}">
                  <a14:compatExt spid="_x0000_s45717"/>
                </a:ext>
                <a:ext uri="{FF2B5EF4-FFF2-40B4-BE49-F238E27FC236}">
                  <a16:creationId xmlns:a16="http://schemas.microsoft.com/office/drawing/2014/main" id="{E38758E1-87A7-9641-A097-A29D6D77AD3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55</xdr:row>
          <xdr:rowOff>38100</xdr:rowOff>
        </xdr:from>
        <xdr:to>
          <xdr:col>9</xdr:col>
          <xdr:colOff>304800</xdr:colOff>
          <xdr:row>55</xdr:row>
          <xdr:rowOff>241300</xdr:rowOff>
        </xdr:to>
        <xdr:sp macro="" textlink="">
          <xdr:nvSpPr>
            <xdr:cNvPr id="45718" name="Check Box 662" hidden="1">
              <a:extLst>
                <a:ext uri="{63B3BB69-23CF-44E3-9099-C40C66FF867C}">
                  <a14:compatExt spid="_x0000_s45718"/>
                </a:ext>
                <a:ext uri="{FF2B5EF4-FFF2-40B4-BE49-F238E27FC236}">
                  <a16:creationId xmlns:a16="http://schemas.microsoft.com/office/drawing/2014/main" id="{2BD8404C-7F3C-4B4C-BD89-204FBB6C6D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55</xdr:row>
          <xdr:rowOff>50800</xdr:rowOff>
        </xdr:from>
        <xdr:to>
          <xdr:col>10</xdr:col>
          <xdr:colOff>304800</xdr:colOff>
          <xdr:row>55</xdr:row>
          <xdr:rowOff>241300</xdr:rowOff>
        </xdr:to>
        <xdr:sp macro="" textlink="">
          <xdr:nvSpPr>
            <xdr:cNvPr id="45719" name="Check Box 663" hidden="1">
              <a:extLst>
                <a:ext uri="{63B3BB69-23CF-44E3-9099-C40C66FF867C}">
                  <a14:compatExt spid="_x0000_s45719"/>
                </a:ext>
                <a:ext uri="{FF2B5EF4-FFF2-40B4-BE49-F238E27FC236}">
                  <a16:creationId xmlns:a16="http://schemas.microsoft.com/office/drawing/2014/main" id="{9E5E7AB9-A8C3-5E4D-B2EB-3ED1528CB97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56</xdr:row>
          <xdr:rowOff>38100</xdr:rowOff>
        </xdr:from>
        <xdr:to>
          <xdr:col>7</xdr:col>
          <xdr:colOff>304800</xdr:colOff>
          <xdr:row>56</xdr:row>
          <xdr:rowOff>241300</xdr:rowOff>
        </xdr:to>
        <xdr:sp macro="" textlink="">
          <xdr:nvSpPr>
            <xdr:cNvPr id="45720" name="Check Box 664" hidden="1">
              <a:extLst>
                <a:ext uri="{63B3BB69-23CF-44E3-9099-C40C66FF867C}">
                  <a14:compatExt spid="_x0000_s45720"/>
                </a:ext>
                <a:ext uri="{FF2B5EF4-FFF2-40B4-BE49-F238E27FC236}">
                  <a16:creationId xmlns:a16="http://schemas.microsoft.com/office/drawing/2014/main" id="{B62362AB-3272-BF41-822F-2324747BB3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56</xdr:row>
          <xdr:rowOff>38100</xdr:rowOff>
        </xdr:from>
        <xdr:to>
          <xdr:col>8</xdr:col>
          <xdr:colOff>304800</xdr:colOff>
          <xdr:row>56</xdr:row>
          <xdr:rowOff>241300</xdr:rowOff>
        </xdr:to>
        <xdr:sp macro="" textlink="">
          <xdr:nvSpPr>
            <xdr:cNvPr id="45721" name="Check Box 665" hidden="1">
              <a:extLst>
                <a:ext uri="{63B3BB69-23CF-44E3-9099-C40C66FF867C}">
                  <a14:compatExt spid="_x0000_s45721"/>
                </a:ext>
                <a:ext uri="{FF2B5EF4-FFF2-40B4-BE49-F238E27FC236}">
                  <a16:creationId xmlns:a16="http://schemas.microsoft.com/office/drawing/2014/main" id="{C6A48346-B1A6-2742-80A1-B6CFD084CE6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56</xdr:row>
          <xdr:rowOff>38100</xdr:rowOff>
        </xdr:from>
        <xdr:to>
          <xdr:col>9</xdr:col>
          <xdr:colOff>317500</xdr:colOff>
          <xdr:row>56</xdr:row>
          <xdr:rowOff>241300</xdr:rowOff>
        </xdr:to>
        <xdr:sp macro="" textlink="">
          <xdr:nvSpPr>
            <xdr:cNvPr id="45722" name="Check Box 666" hidden="1">
              <a:extLst>
                <a:ext uri="{63B3BB69-23CF-44E3-9099-C40C66FF867C}">
                  <a14:compatExt spid="_x0000_s45722"/>
                </a:ext>
                <a:ext uri="{FF2B5EF4-FFF2-40B4-BE49-F238E27FC236}">
                  <a16:creationId xmlns:a16="http://schemas.microsoft.com/office/drawing/2014/main" id="{AE4511AE-5B5E-7F4E-B898-1EDC2612DC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56</xdr:row>
          <xdr:rowOff>38100</xdr:rowOff>
        </xdr:from>
        <xdr:to>
          <xdr:col>10</xdr:col>
          <xdr:colOff>304800</xdr:colOff>
          <xdr:row>56</xdr:row>
          <xdr:rowOff>241300</xdr:rowOff>
        </xdr:to>
        <xdr:sp macro="" textlink="">
          <xdr:nvSpPr>
            <xdr:cNvPr id="45723" name="Check Box 667" hidden="1">
              <a:extLst>
                <a:ext uri="{63B3BB69-23CF-44E3-9099-C40C66FF867C}">
                  <a14:compatExt spid="_x0000_s45723"/>
                </a:ext>
                <a:ext uri="{FF2B5EF4-FFF2-40B4-BE49-F238E27FC236}">
                  <a16:creationId xmlns:a16="http://schemas.microsoft.com/office/drawing/2014/main" id="{CC878951-8FD7-CE43-96E4-D8F2ED862AB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45</xdr:row>
          <xdr:rowOff>25400</xdr:rowOff>
        </xdr:from>
        <xdr:to>
          <xdr:col>9</xdr:col>
          <xdr:colOff>0</xdr:colOff>
          <xdr:row>45</xdr:row>
          <xdr:rowOff>266700</xdr:rowOff>
        </xdr:to>
        <xdr:sp macro="" textlink="">
          <xdr:nvSpPr>
            <xdr:cNvPr id="45724" name="Check Box 668" hidden="1">
              <a:extLst>
                <a:ext uri="{63B3BB69-23CF-44E3-9099-C40C66FF867C}">
                  <a14:compatExt spid="_x0000_s45724"/>
                </a:ext>
                <a:ext uri="{FF2B5EF4-FFF2-40B4-BE49-F238E27FC236}">
                  <a16:creationId xmlns:a16="http://schemas.microsoft.com/office/drawing/2014/main" id="{C1634732-9686-3B4E-89B3-1515390C7E0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45</xdr:row>
          <xdr:rowOff>12700</xdr:rowOff>
        </xdr:from>
        <xdr:to>
          <xdr:col>7</xdr:col>
          <xdr:colOff>317500</xdr:colOff>
          <xdr:row>45</xdr:row>
          <xdr:rowOff>266700</xdr:rowOff>
        </xdr:to>
        <xdr:sp macro="" textlink="">
          <xdr:nvSpPr>
            <xdr:cNvPr id="45725" name="Check Box 669" hidden="1">
              <a:extLst>
                <a:ext uri="{63B3BB69-23CF-44E3-9099-C40C66FF867C}">
                  <a14:compatExt spid="_x0000_s45725"/>
                </a:ext>
                <a:ext uri="{FF2B5EF4-FFF2-40B4-BE49-F238E27FC236}">
                  <a16:creationId xmlns:a16="http://schemas.microsoft.com/office/drawing/2014/main" id="{0F14778F-E74F-5143-B9A9-3A38F52306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45</xdr:row>
          <xdr:rowOff>25400</xdr:rowOff>
        </xdr:from>
        <xdr:to>
          <xdr:col>9</xdr:col>
          <xdr:colOff>317500</xdr:colOff>
          <xdr:row>45</xdr:row>
          <xdr:rowOff>266700</xdr:rowOff>
        </xdr:to>
        <xdr:sp macro="" textlink="">
          <xdr:nvSpPr>
            <xdr:cNvPr id="45726" name="Check Box 670" hidden="1">
              <a:extLst>
                <a:ext uri="{63B3BB69-23CF-44E3-9099-C40C66FF867C}">
                  <a14:compatExt spid="_x0000_s45726"/>
                </a:ext>
                <a:ext uri="{FF2B5EF4-FFF2-40B4-BE49-F238E27FC236}">
                  <a16:creationId xmlns:a16="http://schemas.microsoft.com/office/drawing/2014/main" id="{B056EE5B-EEFE-954E-8BDB-EB38FD17192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45</xdr:row>
          <xdr:rowOff>12700</xdr:rowOff>
        </xdr:from>
        <xdr:to>
          <xdr:col>10</xdr:col>
          <xdr:colOff>304800</xdr:colOff>
          <xdr:row>45</xdr:row>
          <xdr:rowOff>266700</xdr:rowOff>
        </xdr:to>
        <xdr:sp macro="" textlink="">
          <xdr:nvSpPr>
            <xdr:cNvPr id="45727" name="Check Box 671" hidden="1">
              <a:extLst>
                <a:ext uri="{63B3BB69-23CF-44E3-9099-C40C66FF867C}">
                  <a14:compatExt spid="_x0000_s45727"/>
                </a:ext>
                <a:ext uri="{FF2B5EF4-FFF2-40B4-BE49-F238E27FC236}">
                  <a16:creationId xmlns:a16="http://schemas.microsoft.com/office/drawing/2014/main" id="{71890306-85A7-A54A-83E9-D984F4CAFC8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38</xdr:row>
          <xdr:rowOff>50800</xdr:rowOff>
        </xdr:from>
        <xdr:to>
          <xdr:col>9</xdr:col>
          <xdr:colOff>304800</xdr:colOff>
          <xdr:row>38</xdr:row>
          <xdr:rowOff>241300</xdr:rowOff>
        </xdr:to>
        <xdr:sp macro="" textlink="">
          <xdr:nvSpPr>
            <xdr:cNvPr id="45728" name="Check Box 672" hidden="1">
              <a:extLst>
                <a:ext uri="{63B3BB69-23CF-44E3-9099-C40C66FF867C}">
                  <a14:compatExt spid="_x0000_s45728"/>
                </a:ext>
                <a:ext uri="{FF2B5EF4-FFF2-40B4-BE49-F238E27FC236}">
                  <a16:creationId xmlns:a16="http://schemas.microsoft.com/office/drawing/2014/main" id="{F254F82A-EAC6-9044-9183-B5458A86F0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38</xdr:row>
          <xdr:rowOff>50800</xdr:rowOff>
        </xdr:from>
        <xdr:to>
          <xdr:col>10</xdr:col>
          <xdr:colOff>266700</xdr:colOff>
          <xdr:row>38</xdr:row>
          <xdr:rowOff>241300</xdr:rowOff>
        </xdr:to>
        <xdr:sp macro="" textlink="">
          <xdr:nvSpPr>
            <xdr:cNvPr id="45729" name="Check Box 673" hidden="1">
              <a:extLst>
                <a:ext uri="{63B3BB69-23CF-44E3-9099-C40C66FF867C}">
                  <a14:compatExt spid="_x0000_s45729"/>
                </a:ext>
                <a:ext uri="{FF2B5EF4-FFF2-40B4-BE49-F238E27FC236}">
                  <a16:creationId xmlns:a16="http://schemas.microsoft.com/office/drawing/2014/main" id="{844E5F37-52D6-F248-B7A0-2B89BC3BEF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38</xdr:row>
          <xdr:rowOff>50800</xdr:rowOff>
        </xdr:from>
        <xdr:to>
          <xdr:col>7</xdr:col>
          <xdr:colOff>304800</xdr:colOff>
          <xdr:row>38</xdr:row>
          <xdr:rowOff>241300</xdr:rowOff>
        </xdr:to>
        <xdr:sp macro="" textlink="">
          <xdr:nvSpPr>
            <xdr:cNvPr id="45730" name="Check Box 674" hidden="1">
              <a:extLst>
                <a:ext uri="{63B3BB69-23CF-44E3-9099-C40C66FF867C}">
                  <a14:compatExt spid="_x0000_s45730"/>
                </a:ext>
                <a:ext uri="{FF2B5EF4-FFF2-40B4-BE49-F238E27FC236}">
                  <a16:creationId xmlns:a16="http://schemas.microsoft.com/office/drawing/2014/main" id="{451FDD86-93CD-6945-AF0B-849D4B1E76B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38</xdr:row>
          <xdr:rowOff>50800</xdr:rowOff>
        </xdr:from>
        <xdr:to>
          <xdr:col>8</xdr:col>
          <xdr:colOff>304800</xdr:colOff>
          <xdr:row>38</xdr:row>
          <xdr:rowOff>241300</xdr:rowOff>
        </xdr:to>
        <xdr:sp macro="" textlink="">
          <xdr:nvSpPr>
            <xdr:cNvPr id="45731" name="Check Box 675" hidden="1">
              <a:extLst>
                <a:ext uri="{63B3BB69-23CF-44E3-9099-C40C66FF867C}">
                  <a14:compatExt spid="_x0000_s45731"/>
                </a:ext>
                <a:ext uri="{FF2B5EF4-FFF2-40B4-BE49-F238E27FC236}">
                  <a16:creationId xmlns:a16="http://schemas.microsoft.com/office/drawing/2014/main" id="{805137AD-283E-6543-B1B2-8985E6D7BE3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11</xdr:col>
      <xdr:colOff>295275</xdr:colOff>
      <xdr:row>25</xdr:row>
      <xdr:rowOff>57151</xdr:rowOff>
    </xdr:from>
    <xdr:to>
      <xdr:col>13</xdr:col>
      <xdr:colOff>1209675</xdr:colOff>
      <xdr:row>32</xdr:row>
      <xdr:rowOff>85726</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6248400" y="5019676"/>
          <a:ext cx="2676525" cy="139065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Important Note:</a:t>
          </a:r>
        </a:p>
        <a:p>
          <a:endParaRPr lang="en-US" sz="1100"/>
        </a:p>
        <a:p>
          <a:r>
            <a:rPr lang="en-US" sz="1100"/>
            <a:t>Make</a:t>
          </a:r>
          <a:r>
            <a:rPr lang="en-US" sz="1100" baseline="0"/>
            <a:t> sure to assign loads to the appropriate engine. For example, if your refrigeration unit runs off of your auxiliary engine, make sure to input the numbers in the correct cell.</a:t>
          </a:r>
        </a:p>
      </xdr:txBody>
    </xdr:sp>
    <xdr:clientData/>
  </xdr:twoCellAnchor>
  <xdr:twoCellAnchor>
    <xdr:from>
      <xdr:col>0</xdr:col>
      <xdr:colOff>295275</xdr:colOff>
      <xdr:row>1</xdr:row>
      <xdr:rowOff>0</xdr:rowOff>
    </xdr:from>
    <xdr:to>
      <xdr:col>13</xdr:col>
      <xdr:colOff>666750</xdr:colOff>
      <xdr:row>11</xdr:row>
      <xdr:rowOff>88898</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95275" y="190500"/>
          <a:ext cx="8086725" cy="2003423"/>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Instructions </a:t>
          </a:r>
          <a:r>
            <a:rPr lang="en-US" sz="1100"/>
            <a:t> </a:t>
          </a:r>
        </a:p>
        <a:p>
          <a:r>
            <a:rPr lang="en-US" sz="1100"/>
            <a:t>The header bar below has the name</a:t>
          </a:r>
          <a:r>
            <a:rPr lang="en-US" sz="1100" baseline="0"/>
            <a:t> for this operational mode you entered on the vessel profile page.</a:t>
          </a:r>
        </a:p>
        <a:p>
          <a:endParaRPr lang="en-US" sz="1100" baseline="0"/>
        </a:p>
        <a:p>
          <a:r>
            <a:rPr lang="en-US" sz="1100" baseline="0"/>
            <a:t>Choose whether to use data that you entered for specfic loads on the previous tab or to enter total values manually here by selecting one of the push buttons.</a:t>
          </a:r>
        </a:p>
        <a:p>
          <a:endParaRPr lang="en-US" sz="1100" baseline="0"/>
        </a:p>
        <a:p>
          <a:r>
            <a:rPr lang="en-US" sz="1100" baseline="0"/>
            <a:t>Enter your speeds into the green boxes in the propulsion sections. For transit speed, estimate a speed while using your stabilizers. For fishing speed, use the fishing speed calculator on the right if you go at different speeds during different parts of a fishing trip.</a:t>
          </a:r>
        </a:p>
        <a:p>
          <a:endParaRPr lang="en-US" sz="1100" baseline="0"/>
        </a:p>
        <a:p>
          <a:r>
            <a:rPr lang="en-US" sz="1100" baseline="0"/>
            <a:t>If you selected "Autofill with data from worksheet," continue to the next tab. If you selected "Enter data manually," enter the total AC, DC, hydraulic and refrigeration loads for each engine in the corresponding green cells.</a:t>
          </a:r>
        </a:p>
      </xdr:txBody>
    </xdr:sp>
    <xdr:clientData/>
  </xdr:twoCellAnchor>
  <xdr:twoCellAnchor editAs="oneCell">
    <xdr:from>
      <xdr:col>7</xdr:col>
      <xdr:colOff>317500</xdr:colOff>
      <xdr:row>14</xdr:row>
      <xdr:rowOff>241300</xdr:rowOff>
    </xdr:from>
    <xdr:to>
      <xdr:col>9</xdr:col>
      <xdr:colOff>673100</xdr:colOff>
      <xdr:row>15</xdr:row>
      <xdr:rowOff>190500</xdr:rowOff>
    </xdr:to>
    <xdr:pic>
      <xdr:nvPicPr>
        <xdr:cNvPr id="59397" name="ManualOption2">
          <a:extLst>
            <a:ext uri="{FF2B5EF4-FFF2-40B4-BE49-F238E27FC236}">
              <a16:creationId xmlns:a16="http://schemas.microsoft.com/office/drawing/2014/main" id="{08B5018F-84F0-2C43-988C-9D2F543C26E6}"/>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2933700"/>
          <a:ext cx="175260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xdr:col>
      <xdr:colOff>139700</xdr:colOff>
      <xdr:row>14</xdr:row>
      <xdr:rowOff>241300</xdr:rowOff>
    </xdr:from>
    <xdr:to>
      <xdr:col>6</xdr:col>
      <xdr:colOff>50800</xdr:colOff>
      <xdr:row>15</xdr:row>
      <xdr:rowOff>228600</xdr:rowOff>
    </xdr:to>
    <xdr:pic>
      <xdr:nvPicPr>
        <xdr:cNvPr id="59399" name="AutoOption2">
          <a:extLst>
            <a:ext uri="{FF2B5EF4-FFF2-40B4-BE49-F238E27FC236}">
              <a16:creationId xmlns:a16="http://schemas.microsoft.com/office/drawing/2014/main" id="{2156708C-4D55-0646-9D7E-B3BE10DA8557}"/>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8200" y="2933700"/>
          <a:ext cx="25400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1384300</xdr:colOff>
          <xdr:row>18</xdr:row>
          <xdr:rowOff>279400</xdr:rowOff>
        </xdr:from>
        <xdr:to>
          <xdr:col>6</xdr:col>
          <xdr:colOff>215900</xdr:colOff>
          <xdr:row>20</xdr:row>
          <xdr:rowOff>25400</xdr:rowOff>
        </xdr:to>
        <xdr:sp macro="" textlink="">
          <xdr:nvSpPr>
            <xdr:cNvPr id="59400" name="Check Box 8" hidden="1">
              <a:extLst>
                <a:ext uri="{63B3BB69-23CF-44E3-9099-C40C66FF867C}">
                  <a14:compatExt spid="_x0000_s59400"/>
                </a:ext>
                <a:ext uri="{FF2B5EF4-FFF2-40B4-BE49-F238E27FC236}">
                  <a16:creationId xmlns:a16="http://schemas.microsoft.com/office/drawing/2014/main" id="{881F8BC4-7E3A-6340-AB8A-47676D62D9C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US" sz="800" b="0" i="0" u="none" strike="noStrike" baseline="0">
                  <a:solidFill>
                    <a:srgbClr val="000000"/>
                  </a:solidFill>
                  <a:latin typeface="Segoe UI" charset="0"/>
                </a:rPr>
                <a:t>Twin Engine Propulsion</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xdr:col>
      <xdr:colOff>268621</xdr:colOff>
      <xdr:row>0</xdr:row>
      <xdr:rowOff>93169</xdr:rowOff>
    </xdr:from>
    <xdr:to>
      <xdr:col>4</xdr:col>
      <xdr:colOff>224117</xdr:colOff>
      <xdr:row>2</xdr:row>
      <xdr:rowOff>102694</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a:off x="3025268" y="3712669"/>
          <a:ext cx="1602761" cy="390525"/>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a:t>Operating</a:t>
          </a:r>
          <a:r>
            <a:rPr lang="en-US" sz="1400" b="1" u="sng" baseline="0"/>
            <a:t> Mode 2</a:t>
          </a:r>
          <a:endParaRPr lang="en-US" sz="1400" b="1" u="sng"/>
        </a:p>
      </xdr:txBody>
    </xdr:sp>
    <xdr:clientData/>
  </xdr:twoCellAnchor>
  <xdr:twoCellAnchor>
    <xdr:from>
      <xdr:col>13</xdr:col>
      <xdr:colOff>425824</xdr:colOff>
      <xdr:row>0</xdr:row>
      <xdr:rowOff>67076</xdr:rowOff>
    </xdr:from>
    <xdr:to>
      <xdr:col>14</xdr:col>
      <xdr:colOff>1400735</xdr:colOff>
      <xdr:row>2</xdr:row>
      <xdr:rowOff>80043</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7205383" y="67076"/>
          <a:ext cx="1568823" cy="416379"/>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a:t>Vessel Summary</a:t>
          </a:r>
        </a:p>
      </xdr:txBody>
    </xdr:sp>
    <xdr:clientData/>
  </xdr:twoCellAnchor>
  <xdr:twoCellAnchor>
    <xdr:from>
      <xdr:col>1</xdr:col>
      <xdr:colOff>11205</xdr:colOff>
      <xdr:row>0</xdr:row>
      <xdr:rowOff>87086</xdr:rowOff>
    </xdr:from>
    <xdr:to>
      <xdr:col>2</xdr:col>
      <xdr:colOff>179293</xdr:colOff>
      <xdr:row>2</xdr:row>
      <xdr:rowOff>96611</xdr:rowOff>
    </xdr:to>
    <xdr:sp macro="" textlink="">
      <xdr:nvSpPr>
        <xdr:cNvPr id="319" name="Rounded Rectangle 318">
          <a:hlinkClick xmlns:r="http://schemas.openxmlformats.org/officeDocument/2006/relationships" r:id="rId3"/>
          <a:extLst>
            <a:ext uri="{FF2B5EF4-FFF2-40B4-BE49-F238E27FC236}">
              <a16:creationId xmlns:a16="http://schemas.microsoft.com/office/drawing/2014/main" id="{00000000-0008-0000-0700-00003F010000}"/>
            </a:ext>
          </a:extLst>
        </xdr:cNvPr>
        <xdr:cNvSpPr/>
      </xdr:nvSpPr>
      <xdr:spPr>
        <a:xfrm>
          <a:off x="1165411" y="3706586"/>
          <a:ext cx="1770529" cy="390525"/>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a:t>Operating</a:t>
          </a:r>
          <a:r>
            <a:rPr lang="en-US" sz="1400" b="1" u="sng" baseline="0"/>
            <a:t> Mode 1</a:t>
          </a:r>
          <a:endParaRPr lang="en-US" sz="1400" b="1" u="sng"/>
        </a:p>
      </xdr:txBody>
    </xdr:sp>
    <xdr:clientData/>
  </xdr:twoCellAnchor>
  <xdr:twoCellAnchor>
    <xdr:from>
      <xdr:col>4</xdr:col>
      <xdr:colOff>374595</xdr:colOff>
      <xdr:row>0</xdr:row>
      <xdr:rowOff>81643</xdr:rowOff>
    </xdr:from>
    <xdr:to>
      <xdr:col>13</xdr:col>
      <xdr:colOff>358587</xdr:colOff>
      <xdr:row>2</xdr:row>
      <xdr:rowOff>91168</xdr:rowOff>
    </xdr:to>
    <xdr:sp macro="" textlink="">
      <xdr:nvSpPr>
        <xdr:cNvPr id="320" name="Rounded Rectangle 319">
          <a:hlinkClick xmlns:r="http://schemas.openxmlformats.org/officeDocument/2006/relationships" r:id="rId4"/>
          <a:extLst>
            <a:ext uri="{FF2B5EF4-FFF2-40B4-BE49-F238E27FC236}">
              <a16:creationId xmlns:a16="http://schemas.microsoft.com/office/drawing/2014/main" id="{00000000-0008-0000-0700-000040010000}"/>
            </a:ext>
          </a:extLst>
        </xdr:cNvPr>
        <xdr:cNvSpPr/>
      </xdr:nvSpPr>
      <xdr:spPr>
        <a:xfrm>
          <a:off x="4778507" y="81643"/>
          <a:ext cx="1799345" cy="390525"/>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400" b="1" u="sng"/>
            <a:t>Operating</a:t>
          </a:r>
          <a:r>
            <a:rPr lang="en-US" sz="1400" b="1" u="sng" baseline="0"/>
            <a:t> Mode 4</a:t>
          </a:r>
          <a:endParaRPr lang="en-US" sz="1400" b="1" u="sng"/>
        </a:p>
      </xdr:txBody>
    </xdr:sp>
    <xdr:clientData/>
  </xdr:twoCellAnchor>
  <xdr:twoCellAnchor>
    <xdr:from>
      <xdr:col>0</xdr:col>
      <xdr:colOff>0</xdr:colOff>
      <xdr:row>2</xdr:row>
      <xdr:rowOff>134470</xdr:rowOff>
    </xdr:from>
    <xdr:to>
      <xdr:col>10</xdr:col>
      <xdr:colOff>123265</xdr:colOff>
      <xdr:row>6</xdr:row>
      <xdr:rowOff>-1</xdr:rowOff>
    </xdr:to>
    <xdr:sp macro="" textlink="">
      <xdr:nvSpPr>
        <xdr:cNvPr id="470" name="TextBox 469">
          <a:extLst>
            <a:ext uri="{FF2B5EF4-FFF2-40B4-BE49-F238E27FC236}">
              <a16:creationId xmlns:a16="http://schemas.microsoft.com/office/drawing/2014/main" id="{00000000-0008-0000-0700-0000D6010000}"/>
            </a:ext>
          </a:extLst>
        </xdr:cNvPr>
        <xdr:cNvSpPr txBox="1"/>
      </xdr:nvSpPr>
      <xdr:spPr>
        <a:xfrm>
          <a:off x="0" y="537882"/>
          <a:ext cx="6656294" cy="649941"/>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 Fill out green boxes with data specific to your boat. Change the assumed power demands if you know</a:t>
          </a:r>
          <a:r>
            <a:rPr lang="en-US" sz="1100" baseline="0"/>
            <a:t> more accurate information for your specific boat. Check the box to indicate which engine carries each load. The check box at the top of each column checks all boxes below it. Loads may be divided between engines.</a:t>
          </a:r>
          <a:endParaRPr 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25400</xdr:colOff>
          <xdr:row>7</xdr:row>
          <xdr:rowOff>0</xdr:rowOff>
        </xdr:from>
        <xdr:to>
          <xdr:col>13</xdr:col>
          <xdr:colOff>304800</xdr:colOff>
          <xdr:row>8</xdr:row>
          <xdr:rowOff>50800</xdr:rowOff>
        </xdr:to>
        <xdr:sp macro="" textlink="">
          <xdr:nvSpPr>
            <xdr:cNvPr id="49161" name="Group Box 9" hidden="1">
              <a:extLst>
                <a:ext uri="{63B3BB69-23CF-44E3-9099-C40C66FF867C}">
                  <a14:compatExt spid="_x0000_s49161"/>
                </a:ext>
                <a:ext uri="{FF2B5EF4-FFF2-40B4-BE49-F238E27FC236}">
                  <a16:creationId xmlns:a16="http://schemas.microsoft.com/office/drawing/2014/main" id="{57918CD3-FDC3-2141-A94A-538E5A3E6CF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7</xdr:row>
          <xdr:rowOff>0</xdr:rowOff>
        </xdr:from>
        <xdr:to>
          <xdr:col>13</xdr:col>
          <xdr:colOff>114300</xdr:colOff>
          <xdr:row>8</xdr:row>
          <xdr:rowOff>63500</xdr:rowOff>
        </xdr:to>
        <xdr:sp macro="" textlink="">
          <xdr:nvSpPr>
            <xdr:cNvPr id="49162" name="Group Box 10" hidden="1">
              <a:extLst>
                <a:ext uri="{63B3BB69-23CF-44E3-9099-C40C66FF867C}">
                  <a14:compatExt spid="_x0000_s49162"/>
                </a:ext>
                <a:ext uri="{FF2B5EF4-FFF2-40B4-BE49-F238E27FC236}">
                  <a16:creationId xmlns:a16="http://schemas.microsoft.com/office/drawing/2014/main" id="{AC5B2072-19AF-D841-B02F-63F696DBB9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13</xdr:col>
          <xdr:colOff>330200</xdr:colOff>
          <xdr:row>8</xdr:row>
          <xdr:rowOff>88900</xdr:rowOff>
        </xdr:to>
        <xdr:sp macro="" textlink="">
          <xdr:nvSpPr>
            <xdr:cNvPr id="49164" name="Group Box 12" hidden="1">
              <a:extLst>
                <a:ext uri="{63B3BB69-23CF-44E3-9099-C40C66FF867C}">
                  <a14:compatExt spid="_x0000_s49164"/>
                </a:ext>
                <a:ext uri="{FF2B5EF4-FFF2-40B4-BE49-F238E27FC236}">
                  <a16:creationId xmlns:a16="http://schemas.microsoft.com/office/drawing/2014/main" id="{EAACDF14-ECB5-8047-ABB9-9C7F6A709C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0</xdr:rowOff>
        </xdr:from>
        <xdr:to>
          <xdr:col>13</xdr:col>
          <xdr:colOff>368300</xdr:colOff>
          <xdr:row>8</xdr:row>
          <xdr:rowOff>50800</xdr:rowOff>
        </xdr:to>
        <xdr:sp macro="" textlink="">
          <xdr:nvSpPr>
            <xdr:cNvPr id="49165" name="Group Box 13" hidden="1">
              <a:extLst>
                <a:ext uri="{63B3BB69-23CF-44E3-9099-C40C66FF867C}">
                  <a14:compatExt spid="_x0000_s49165"/>
                </a:ext>
                <a:ext uri="{FF2B5EF4-FFF2-40B4-BE49-F238E27FC236}">
                  <a16:creationId xmlns:a16="http://schemas.microsoft.com/office/drawing/2014/main" id="{5F935FA5-27EE-3D4D-9A13-4CF172F5CC7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8</xdr:row>
          <xdr:rowOff>0</xdr:rowOff>
        </xdr:from>
        <xdr:to>
          <xdr:col>13</xdr:col>
          <xdr:colOff>304800</xdr:colOff>
          <xdr:row>9</xdr:row>
          <xdr:rowOff>50800</xdr:rowOff>
        </xdr:to>
        <xdr:sp macro="" textlink="">
          <xdr:nvSpPr>
            <xdr:cNvPr id="49166" name="Group Box 14" hidden="1">
              <a:extLst>
                <a:ext uri="{63B3BB69-23CF-44E3-9099-C40C66FF867C}">
                  <a14:compatExt spid="_x0000_s49166"/>
                </a:ext>
                <a:ext uri="{FF2B5EF4-FFF2-40B4-BE49-F238E27FC236}">
                  <a16:creationId xmlns:a16="http://schemas.microsoft.com/office/drawing/2014/main" id="{9817E228-E464-7C46-AC24-A89F106FFE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8</xdr:row>
          <xdr:rowOff>0</xdr:rowOff>
        </xdr:from>
        <xdr:to>
          <xdr:col>13</xdr:col>
          <xdr:colOff>114300</xdr:colOff>
          <xdr:row>9</xdr:row>
          <xdr:rowOff>88900</xdr:rowOff>
        </xdr:to>
        <xdr:sp macro="" textlink="">
          <xdr:nvSpPr>
            <xdr:cNvPr id="49167" name="Group Box 15" hidden="1">
              <a:extLst>
                <a:ext uri="{63B3BB69-23CF-44E3-9099-C40C66FF867C}">
                  <a14:compatExt spid="_x0000_s49167"/>
                </a:ext>
                <a:ext uri="{FF2B5EF4-FFF2-40B4-BE49-F238E27FC236}">
                  <a16:creationId xmlns:a16="http://schemas.microsoft.com/office/drawing/2014/main" id="{CF81E56D-E0AE-A94E-B3FA-DACF7C3B4DE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241300</xdr:rowOff>
        </xdr:from>
        <xdr:to>
          <xdr:col>13</xdr:col>
          <xdr:colOff>330200</xdr:colOff>
          <xdr:row>10</xdr:row>
          <xdr:rowOff>50800</xdr:rowOff>
        </xdr:to>
        <xdr:sp macro="" textlink="">
          <xdr:nvSpPr>
            <xdr:cNvPr id="49168" name="Group Box 16" hidden="1">
              <a:extLst>
                <a:ext uri="{63B3BB69-23CF-44E3-9099-C40C66FF867C}">
                  <a14:compatExt spid="_x0000_s49168"/>
                </a:ext>
                <a:ext uri="{FF2B5EF4-FFF2-40B4-BE49-F238E27FC236}">
                  <a16:creationId xmlns:a16="http://schemas.microsoft.com/office/drawing/2014/main" id="{C4E43FC8-5150-254D-8119-C5EFD13FB7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10</xdr:row>
          <xdr:rowOff>0</xdr:rowOff>
        </xdr:from>
        <xdr:to>
          <xdr:col>13</xdr:col>
          <xdr:colOff>368300</xdr:colOff>
          <xdr:row>11</xdr:row>
          <xdr:rowOff>76200</xdr:rowOff>
        </xdr:to>
        <xdr:sp macro="" textlink="">
          <xdr:nvSpPr>
            <xdr:cNvPr id="49169" name="Group Box 17" hidden="1">
              <a:extLst>
                <a:ext uri="{63B3BB69-23CF-44E3-9099-C40C66FF867C}">
                  <a14:compatExt spid="_x0000_s49169"/>
                </a:ext>
                <a:ext uri="{FF2B5EF4-FFF2-40B4-BE49-F238E27FC236}">
                  <a16:creationId xmlns:a16="http://schemas.microsoft.com/office/drawing/2014/main" id="{98112428-2982-F749-8D29-9C67E12976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8</xdr:row>
          <xdr:rowOff>254000</xdr:rowOff>
        </xdr:from>
        <xdr:to>
          <xdr:col>13</xdr:col>
          <xdr:colOff>304800</xdr:colOff>
          <xdr:row>10</xdr:row>
          <xdr:rowOff>50800</xdr:rowOff>
        </xdr:to>
        <xdr:sp macro="" textlink="">
          <xdr:nvSpPr>
            <xdr:cNvPr id="49170" name="Group Box 18" hidden="1">
              <a:extLst>
                <a:ext uri="{63B3BB69-23CF-44E3-9099-C40C66FF867C}">
                  <a14:compatExt spid="_x0000_s49170"/>
                </a:ext>
                <a:ext uri="{FF2B5EF4-FFF2-40B4-BE49-F238E27FC236}">
                  <a16:creationId xmlns:a16="http://schemas.microsoft.com/office/drawing/2014/main" id="{5D000E00-224A-3045-8B48-239C17C901B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9</xdr:row>
          <xdr:rowOff>266700</xdr:rowOff>
        </xdr:from>
        <xdr:to>
          <xdr:col>13</xdr:col>
          <xdr:colOff>114300</xdr:colOff>
          <xdr:row>11</xdr:row>
          <xdr:rowOff>50800</xdr:rowOff>
        </xdr:to>
        <xdr:sp macro="" textlink="">
          <xdr:nvSpPr>
            <xdr:cNvPr id="49171" name="Group Box 19" hidden="1">
              <a:extLst>
                <a:ext uri="{63B3BB69-23CF-44E3-9099-C40C66FF867C}">
                  <a14:compatExt spid="_x0000_s49171"/>
                </a:ext>
                <a:ext uri="{FF2B5EF4-FFF2-40B4-BE49-F238E27FC236}">
                  <a16:creationId xmlns:a16="http://schemas.microsoft.com/office/drawing/2014/main" id="{21482FD4-5494-8D40-A6B6-15AF6C3D97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241300</xdr:rowOff>
        </xdr:from>
        <xdr:to>
          <xdr:col>13</xdr:col>
          <xdr:colOff>330200</xdr:colOff>
          <xdr:row>12</xdr:row>
          <xdr:rowOff>50800</xdr:rowOff>
        </xdr:to>
        <xdr:sp macro="" textlink="">
          <xdr:nvSpPr>
            <xdr:cNvPr id="49172" name="Group Box 20" hidden="1">
              <a:extLst>
                <a:ext uri="{63B3BB69-23CF-44E3-9099-C40C66FF867C}">
                  <a14:compatExt spid="_x0000_s49172"/>
                </a:ext>
                <a:ext uri="{FF2B5EF4-FFF2-40B4-BE49-F238E27FC236}">
                  <a16:creationId xmlns:a16="http://schemas.microsoft.com/office/drawing/2014/main" id="{A8AE843C-CFB6-FA4B-87A2-BDAAAE245FC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8</xdr:row>
          <xdr:rowOff>50800</xdr:rowOff>
        </xdr:from>
        <xdr:to>
          <xdr:col>7</xdr:col>
          <xdr:colOff>279400</xdr:colOff>
          <xdr:row>8</xdr:row>
          <xdr:rowOff>241300</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33D9D7EF-1332-A64E-84E7-EA5A7BE6A2F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xdr:row>
          <xdr:rowOff>50800</xdr:rowOff>
        </xdr:from>
        <xdr:to>
          <xdr:col>8</xdr:col>
          <xdr:colOff>304800</xdr:colOff>
          <xdr:row>8</xdr:row>
          <xdr:rowOff>241300</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7C26F188-E44E-5246-A7E6-909E18D7847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8</xdr:row>
          <xdr:rowOff>50800</xdr:rowOff>
        </xdr:from>
        <xdr:to>
          <xdr:col>9</xdr:col>
          <xdr:colOff>279400</xdr:colOff>
          <xdr:row>8</xdr:row>
          <xdr:rowOff>241300</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2AA1A2AC-1886-8642-98A8-D3C623177FB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xdr:row>
          <xdr:rowOff>38100</xdr:rowOff>
        </xdr:from>
        <xdr:to>
          <xdr:col>10</xdr:col>
          <xdr:colOff>304800</xdr:colOff>
          <xdr:row>8</xdr:row>
          <xdr:rowOff>241300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2BB8BA7B-F37D-F945-8E73-BD6212B2A6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8</xdr:row>
          <xdr:rowOff>50800</xdr:rowOff>
        </xdr:from>
        <xdr:to>
          <xdr:col>9</xdr:col>
          <xdr:colOff>279400</xdr:colOff>
          <xdr:row>8</xdr:row>
          <xdr:rowOff>241300</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E28C6D8D-EB04-5744-80BA-8DA81D06B2A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38100</xdr:rowOff>
        </xdr:from>
        <xdr:to>
          <xdr:col>7</xdr:col>
          <xdr:colOff>279400</xdr:colOff>
          <xdr:row>9</xdr:row>
          <xdr:rowOff>241300</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BC03762-A28B-DB45-9753-F9D6D6AFAFA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xdr:row>
          <xdr:rowOff>38100</xdr:rowOff>
        </xdr:from>
        <xdr:to>
          <xdr:col>8</xdr:col>
          <xdr:colOff>304800</xdr:colOff>
          <xdr:row>9</xdr:row>
          <xdr:rowOff>241300</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300ABB3-73EE-AA44-986E-7E17576D5E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xdr:row>
          <xdr:rowOff>38100</xdr:rowOff>
        </xdr:from>
        <xdr:to>
          <xdr:col>9</xdr:col>
          <xdr:colOff>304800</xdr:colOff>
          <xdr:row>9</xdr:row>
          <xdr:rowOff>241300</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AC59C175-83C1-CB49-9C8F-EC18C8AAAC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10</xdr:row>
          <xdr:rowOff>38100</xdr:rowOff>
        </xdr:from>
        <xdr:to>
          <xdr:col>7</xdr:col>
          <xdr:colOff>304800</xdr:colOff>
          <xdr:row>10</xdr:row>
          <xdr:rowOff>241300</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CDA9703C-BD98-6D44-9BAF-46C678041CE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10</xdr:row>
          <xdr:rowOff>38100</xdr:rowOff>
        </xdr:from>
        <xdr:to>
          <xdr:col>8</xdr:col>
          <xdr:colOff>279400</xdr:colOff>
          <xdr:row>10</xdr:row>
          <xdr:rowOff>241300</xdr:rowOff>
        </xdr:to>
        <xdr:sp macro="" textlink="">
          <xdr:nvSpPr>
            <xdr:cNvPr id="49182" name="Check Box 30" hidden="1">
              <a:extLst>
                <a:ext uri="{63B3BB69-23CF-44E3-9099-C40C66FF867C}">
                  <a14:compatExt spid="_x0000_s49182"/>
                </a:ext>
                <a:ext uri="{FF2B5EF4-FFF2-40B4-BE49-F238E27FC236}">
                  <a16:creationId xmlns:a16="http://schemas.microsoft.com/office/drawing/2014/main" id="{EB39F01C-5025-B945-B6FF-946B344D15B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10</xdr:row>
          <xdr:rowOff>38100</xdr:rowOff>
        </xdr:from>
        <xdr:to>
          <xdr:col>9</xdr:col>
          <xdr:colOff>279400</xdr:colOff>
          <xdr:row>10</xdr:row>
          <xdr:rowOff>241300</xdr:rowOff>
        </xdr:to>
        <xdr:sp macro="" textlink="">
          <xdr:nvSpPr>
            <xdr:cNvPr id="49183" name="Check Box 31" hidden="1">
              <a:extLst>
                <a:ext uri="{63B3BB69-23CF-44E3-9099-C40C66FF867C}">
                  <a14:compatExt spid="_x0000_s49183"/>
                </a:ext>
                <a:ext uri="{FF2B5EF4-FFF2-40B4-BE49-F238E27FC236}">
                  <a16:creationId xmlns:a16="http://schemas.microsoft.com/office/drawing/2014/main" id="{B0052FD4-08E8-4441-A664-1D77AC94AA8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38100</xdr:rowOff>
        </xdr:from>
        <xdr:to>
          <xdr:col>10</xdr:col>
          <xdr:colOff>304800</xdr:colOff>
          <xdr:row>10</xdr:row>
          <xdr:rowOff>241300</xdr:rowOff>
        </xdr:to>
        <xdr:sp macro="" textlink="">
          <xdr:nvSpPr>
            <xdr:cNvPr id="49184" name="Check Box 32" hidden="1">
              <a:extLst>
                <a:ext uri="{63B3BB69-23CF-44E3-9099-C40C66FF867C}">
                  <a14:compatExt spid="_x0000_s49184"/>
                </a:ext>
                <a:ext uri="{FF2B5EF4-FFF2-40B4-BE49-F238E27FC236}">
                  <a16:creationId xmlns:a16="http://schemas.microsoft.com/office/drawing/2014/main" id="{E8F14029-CDBD-EE4B-A7C2-5CB4D764093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11</xdr:row>
          <xdr:rowOff>50800</xdr:rowOff>
        </xdr:from>
        <xdr:to>
          <xdr:col>7</xdr:col>
          <xdr:colOff>279400</xdr:colOff>
          <xdr:row>11</xdr:row>
          <xdr:rowOff>241300</xdr:rowOff>
        </xdr:to>
        <xdr:sp macro="" textlink="">
          <xdr:nvSpPr>
            <xdr:cNvPr id="49185" name="Check Box 33" hidden="1">
              <a:extLst>
                <a:ext uri="{63B3BB69-23CF-44E3-9099-C40C66FF867C}">
                  <a14:compatExt spid="_x0000_s49185"/>
                </a:ext>
                <a:ext uri="{FF2B5EF4-FFF2-40B4-BE49-F238E27FC236}">
                  <a16:creationId xmlns:a16="http://schemas.microsoft.com/office/drawing/2014/main" id="{EF885B95-935A-B346-96CD-19FCC6CBA3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11</xdr:row>
          <xdr:rowOff>38100</xdr:rowOff>
        </xdr:from>
        <xdr:to>
          <xdr:col>8</xdr:col>
          <xdr:colOff>279400</xdr:colOff>
          <xdr:row>11</xdr:row>
          <xdr:rowOff>241300</xdr:rowOff>
        </xdr:to>
        <xdr:sp macro="" textlink="">
          <xdr:nvSpPr>
            <xdr:cNvPr id="49186" name="Check Box 34" hidden="1">
              <a:extLst>
                <a:ext uri="{63B3BB69-23CF-44E3-9099-C40C66FF867C}">
                  <a14:compatExt spid="_x0000_s49186"/>
                </a:ext>
                <a:ext uri="{FF2B5EF4-FFF2-40B4-BE49-F238E27FC236}">
                  <a16:creationId xmlns:a16="http://schemas.microsoft.com/office/drawing/2014/main" id="{EAC3081A-EAE2-2A43-AE31-C9CF1CF3ED6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38100</xdr:rowOff>
        </xdr:from>
        <xdr:to>
          <xdr:col>9</xdr:col>
          <xdr:colOff>304800</xdr:colOff>
          <xdr:row>11</xdr:row>
          <xdr:rowOff>241300</xdr:rowOff>
        </xdr:to>
        <xdr:sp macro="" textlink="">
          <xdr:nvSpPr>
            <xdr:cNvPr id="49187" name="Check Box 35" hidden="1">
              <a:extLst>
                <a:ext uri="{63B3BB69-23CF-44E3-9099-C40C66FF867C}">
                  <a14:compatExt spid="_x0000_s49187"/>
                </a:ext>
                <a:ext uri="{FF2B5EF4-FFF2-40B4-BE49-F238E27FC236}">
                  <a16:creationId xmlns:a16="http://schemas.microsoft.com/office/drawing/2014/main" id="{CB55BC3E-E824-844A-BADE-6EF4436F43B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38100</xdr:rowOff>
        </xdr:from>
        <xdr:to>
          <xdr:col>10</xdr:col>
          <xdr:colOff>304800</xdr:colOff>
          <xdr:row>11</xdr:row>
          <xdr:rowOff>241300</xdr:rowOff>
        </xdr:to>
        <xdr:sp macro="" textlink="">
          <xdr:nvSpPr>
            <xdr:cNvPr id="49188" name="Check Box 36" hidden="1">
              <a:extLst>
                <a:ext uri="{63B3BB69-23CF-44E3-9099-C40C66FF867C}">
                  <a14:compatExt spid="_x0000_s49188"/>
                </a:ext>
                <a:ext uri="{FF2B5EF4-FFF2-40B4-BE49-F238E27FC236}">
                  <a16:creationId xmlns:a16="http://schemas.microsoft.com/office/drawing/2014/main" id="{6807E239-3A2E-4348-A2C8-060D6ADDBE2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14</xdr:row>
          <xdr:rowOff>50800</xdr:rowOff>
        </xdr:from>
        <xdr:to>
          <xdr:col>7</xdr:col>
          <xdr:colOff>279400</xdr:colOff>
          <xdr:row>14</xdr:row>
          <xdr:rowOff>228600</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AC17EB9D-DBA1-F74D-92F7-5D8A94A8997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14</xdr:row>
          <xdr:rowOff>38100</xdr:rowOff>
        </xdr:from>
        <xdr:to>
          <xdr:col>8</xdr:col>
          <xdr:colOff>279400</xdr:colOff>
          <xdr:row>14</xdr:row>
          <xdr:rowOff>241300</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BE731CA7-C8C7-234F-AB66-EB65412F470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14</xdr:row>
          <xdr:rowOff>50800</xdr:rowOff>
        </xdr:from>
        <xdr:to>
          <xdr:col>9</xdr:col>
          <xdr:colOff>304800</xdr:colOff>
          <xdr:row>14</xdr:row>
          <xdr:rowOff>241300</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9DF54BFA-98E6-D34D-A4C7-4CBCC5C6BC8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14</xdr:row>
          <xdr:rowOff>50800</xdr:rowOff>
        </xdr:from>
        <xdr:to>
          <xdr:col>10</xdr:col>
          <xdr:colOff>279400</xdr:colOff>
          <xdr:row>14</xdr:row>
          <xdr:rowOff>241300</xdr:rowOff>
        </xdr:to>
        <xdr:sp macro="" textlink="">
          <xdr:nvSpPr>
            <xdr:cNvPr id="49192" name="Check Box 40" hidden="1">
              <a:extLst>
                <a:ext uri="{63B3BB69-23CF-44E3-9099-C40C66FF867C}">
                  <a14:compatExt spid="_x0000_s49192"/>
                </a:ext>
                <a:ext uri="{FF2B5EF4-FFF2-40B4-BE49-F238E27FC236}">
                  <a16:creationId xmlns:a16="http://schemas.microsoft.com/office/drawing/2014/main" id="{BEEE5847-73CB-3E47-975F-822348DB3DA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15</xdr:row>
          <xdr:rowOff>38100</xdr:rowOff>
        </xdr:from>
        <xdr:to>
          <xdr:col>7</xdr:col>
          <xdr:colOff>279400</xdr:colOff>
          <xdr:row>15</xdr:row>
          <xdr:rowOff>241300</xdr:rowOff>
        </xdr:to>
        <xdr:sp macro="" textlink="">
          <xdr:nvSpPr>
            <xdr:cNvPr id="49193" name="Check Box 41" hidden="1">
              <a:extLst>
                <a:ext uri="{63B3BB69-23CF-44E3-9099-C40C66FF867C}">
                  <a14:compatExt spid="_x0000_s49193"/>
                </a:ext>
                <a:ext uri="{FF2B5EF4-FFF2-40B4-BE49-F238E27FC236}">
                  <a16:creationId xmlns:a16="http://schemas.microsoft.com/office/drawing/2014/main" id="{3E749464-73FF-134A-BA1E-3F367D59C0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15</xdr:row>
          <xdr:rowOff>38100</xdr:rowOff>
        </xdr:from>
        <xdr:to>
          <xdr:col>8</xdr:col>
          <xdr:colOff>279400</xdr:colOff>
          <xdr:row>15</xdr:row>
          <xdr:rowOff>241300</xdr:rowOff>
        </xdr:to>
        <xdr:sp macro="" textlink="">
          <xdr:nvSpPr>
            <xdr:cNvPr id="49194" name="Check Box 42" hidden="1">
              <a:extLst>
                <a:ext uri="{63B3BB69-23CF-44E3-9099-C40C66FF867C}">
                  <a14:compatExt spid="_x0000_s49194"/>
                </a:ext>
                <a:ext uri="{FF2B5EF4-FFF2-40B4-BE49-F238E27FC236}">
                  <a16:creationId xmlns:a16="http://schemas.microsoft.com/office/drawing/2014/main" id="{F6F03164-FAF9-6045-8B00-67B3514030C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15</xdr:row>
          <xdr:rowOff>38100</xdr:rowOff>
        </xdr:from>
        <xdr:to>
          <xdr:col>9</xdr:col>
          <xdr:colOff>279400</xdr:colOff>
          <xdr:row>15</xdr:row>
          <xdr:rowOff>241300</xdr:rowOff>
        </xdr:to>
        <xdr:sp macro="" textlink="">
          <xdr:nvSpPr>
            <xdr:cNvPr id="49195" name="Check Box 43" hidden="1">
              <a:extLst>
                <a:ext uri="{63B3BB69-23CF-44E3-9099-C40C66FF867C}">
                  <a14:compatExt spid="_x0000_s49195"/>
                </a:ext>
                <a:ext uri="{FF2B5EF4-FFF2-40B4-BE49-F238E27FC236}">
                  <a16:creationId xmlns:a16="http://schemas.microsoft.com/office/drawing/2014/main" id="{DAE36D01-7E27-E541-98B7-0BBA94E1A97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15</xdr:row>
          <xdr:rowOff>50800</xdr:rowOff>
        </xdr:from>
        <xdr:to>
          <xdr:col>10</xdr:col>
          <xdr:colOff>279400</xdr:colOff>
          <xdr:row>15</xdr:row>
          <xdr:rowOff>241300</xdr:rowOff>
        </xdr:to>
        <xdr:sp macro="" textlink="">
          <xdr:nvSpPr>
            <xdr:cNvPr id="49196" name="Check Box 44" hidden="1">
              <a:extLst>
                <a:ext uri="{63B3BB69-23CF-44E3-9099-C40C66FF867C}">
                  <a14:compatExt spid="_x0000_s49196"/>
                </a:ext>
                <a:ext uri="{FF2B5EF4-FFF2-40B4-BE49-F238E27FC236}">
                  <a16:creationId xmlns:a16="http://schemas.microsoft.com/office/drawing/2014/main" id="{30C3A77E-D795-D84E-ADBA-0CFD8DB138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16</xdr:row>
          <xdr:rowOff>38100</xdr:rowOff>
        </xdr:from>
        <xdr:to>
          <xdr:col>8</xdr:col>
          <xdr:colOff>279400</xdr:colOff>
          <xdr:row>16</xdr:row>
          <xdr:rowOff>241300</xdr:rowOff>
        </xdr:to>
        <xdr:sp macro="" textlink="">
          <xdr:nvSpPr>
            <xdr:cNvPr id="49197" name="Check Box 45" hidden="1">
              <a:extLst>
                <a:ext uri="{63B3BB69-23CF-44E3-9099-C40C66FF867C}">
                  <a14:compatExt spid="_x0000_s49197"/>
                </a:ext>
                <a:ext uri="{FF2B5EF4-FFF2-40B4-BE49-F238E27FC236}">
                  <a16:creationId xmlns:a16="http://schemas.microsoft.com/office/drawing/2014/main" id="{E6A90294-491C-7E42-98AB-2B0203F628C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16</xdr:row>
          <xdr:rowOff>38100</xdr:rowOff>
        </xdr:from>
        <xdr:to>
          <xdr:col>9</xdr:col>
          <xdr:colOff>279400</xdr:colOff>
          <xdr:row>16</xdr:row>
          <xdr:rowOff>241300</xdr:rowOff>
        </xdr:to>
        <xdr:sp macro="" textlink="">
          <xdr:nvSpPr>
            <xdr:cNvPr id="49198" name="Check Box 46" hidden="1">
              <a:extLst>
                <a:ext uri="{63B3BB69-23CF-44E3-9099-C40C66FF867C}">
                  <a14:compatExt spid="_x0000_s49198"/>
                </a:ext>
                <a:ext uri="{FF2B5EF4-FFF2-40B4-BE49-F238E27FC236}">
                  <a16:creationId xmlns:a16="http://schemas.microsoft.com/office/drawing/2014/main" id="{C5810D74-80B7-234F-AEB9-DF89894C6CC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16</xdr:row>
          <xdr:rowOff>38100</xdr:rowOff>
        </xdr:from>
        <xdr:to>
          <xdr:col>10</xdr:col>
          <xdr:colOff>279400</xdr:colOff>
          <xdr:row>16</xdr:row>
          <xdr:rowOff>241300</xdr:rowOff>
        </xdr:to>
        <xdr:sp macro="" textlink="">
          <xdr:nvSpPr>
            <xdr:cNvPr id="49199" name="Check Box 47" hidden="1">
              <a:extLst>
                <a:ext uri="{63B3BB69-23CF-44E3-9099-C40C66FF867C}">
                  <a14:compatExt spid="_x0000_s49199"/>
                </a:ext>
                <a:ext uri="{FF2B5EF4-FFF2-40B4-BE49-F238E27FC236}">
                  <a16:creationId xmlns:a16="http://schemas.microsoft.com/office/drawing/2014/main" id="{30F4881E-B801-F04D-B61C-251082424EF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25</xdr:row>
          <xdr:rowOff>0</xdr:rowOff>
        </xdr:from>
        <xdr:to>
          <xdr:col>13</xdr:col>
          <xdr:colOff>304800</xdr:colOff>
          <xdr:row>26</xdr:row>
          <xdr:rowOff>76200</xdr:rowOff>
        </xdr:to>
        <xdr:sp macro="" textlink="">
          <xdr:nvSpPr>
            <xdr:cNvPr id="49200" name="Group Box 48" hidden="1">
              <a:extLst>
                <a:ext uri="{63B3BB69-23CF-44E3-9099-C40C66FF867C}">
                  <a14:compatExt spid="_x0000_s49200"/>
                </a:ext>
                <a:ext uri="{FF2B5EF4-FFF2-40B4-BE49-F238E27FC236}">
                  <a16:creationId xmlns:a16="http://schemas.microsoft.com/office/drawing/2014/main" id="{3854C4FF-002E-734B-B408-B92F323DCBB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25</xdr:row>
          <xdr:rowOff>266700</xdr:rowOff>
        </xdr:from>
        <xdr:to>
          <xdr:col>13</xdr:col>
          <xdr:colOff>114300</xdr:colOff>
          <xdr:row>27</xdr:row>
          <xdr:rowOff>76200</xdr:rowOff>
        </xdr:to>
        <xdr:sp macro="" textlink="">
          <xdr:nvSpPr>
            <xdr:cNvPr id="49201" name="Group Box 49" hidden="1">
              <a:extLst>
                <a:ext uri="{63B3BB69-23CF-44E3-9099-C40C66FF867C}">
                  <a14:compatExt spid="_x0000_s49201"/>
                </a:ext>
                <a:ext uri="{FF2B5EF4-FFF2-40B4-BE49-F238E27FC236}">
                  <a16:creationId xmlns:a16="http://schemas.microsoft.com/office/drawing/2014/main" id="{A5ED6447-FC90-7F4B-9770-C981FF855F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xdr:row>
          <xdr:rowOff>50800</xdr:rowOff>
        </xdr:from>
        <xdr:to>
          <xdr:col>7</xdr:col>
          <xdr:colOff>304800</xdr:colOff>
          <xdr:row>26</xdr:row>
          <xdr:rowOff>241300</xdr:rowOff>
        </xdr:to>
        <xdr:sp macro="" textlink="">
          <xdr:nvSpPr>
            <xdr:cNvPr id="49202" name="Check Box 50" hidden="1">
              <a:extLst>
                <a:ext uri="{63B3BB69-23CF-44E3-9099-C40C66FF867C}">
                  <a14:compatExt spid="_x0000_s49202"/>
                </a:ext>
                <a:ext uri="{FF2B5EF4-FFF2-40B4-BE49-F238E27FC236}">
                  <a16:creationId xmlns:a16="http://schemas.microsoft.com/office/drawing/2014/main" id="{1D1E40FF-6A89-EC42-BD90-7314D0B5FDE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26</xdr:row>
          <xdr:rowOff>50800</xdr:rowOff>
        </xdr:from>
        <xdr:to>
          <xdr:col>8</xdr:col>
          <xdr:colOff>304800</xdr:colOff>
          <xdr:row>26</xdr:row>
          <xdr:rowOff>241300</xdr:rowOff>
        </xdr:to>
        <xdr:sp macro="" textlink="">
          <xdr:nvSpPr>
            <xdr:cNvPr id="49203" name="Check Box 51" hidden="1">
              <a:extLst>
                <a:ext uri="{63B3BB69-23CF-44E3-9099-C40C66FF867C}">
                  <a14:compatExt spid="_x0000_s49203"/>
                </a:ext>
                <a:ext uri="{FF2B5EF4-FFF2-40B4-BE49-F238E27FC236}">
                  <a16:creationId xmlns:a16="http://schemas.microsoft.com/office/drawing/2014/main" id="{27F9C498-5967-4740-91A2-6F5D82B1D9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50800</xdr:rowOff>
        </xdr:from>
        <xdr:to>
          <xdr:col>9</xdr:col>
          <xdr:colOff>304800</xdr:colOff>
          <xdr:row>26</xdr:row>
          <xdr:rowOff>241300</xdr:rowOff>
        </xdr:to>
        <xdr:sp macro="" textlink="">
          <xdr:nvSpPr>
            <xdr:cNvPr id="49204" name="Check Box 52" hidden="1">
              <a:extLst>
                <a:ext uri="{63B3BB69-23CF-44E3-9099-C40C66FF867C}">
                  <a14:compatExt spid="_x0000_s49204"/>
                </a:ext>
                <a:ext uri="{FF2B5EF4-FFF2-40B4-BE49-F238E27FC236}">
                  <a16:creationId xmlns:a16="http://schemas.microsoft.com/office/drawing/2014/main" id="{43428B84-54E1-0145-BE43-2DB42AA6243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26</xdr:row>
          <xdr:rowOff>38100</xdr:rowOff>
        </xdr:from>
        <xdr:to>
          <xdr:col>10</xdr:col>
          <xdr:colOff>304800</xdr:colOff>
          <xdr:row>26</xdr:row>
          <xdr:rowOff>241300</xdr:rowOff>
        </xdr:to>
        <xdr:sp macro="" textlink="">
          <xdr:nvSpPr>
            <xdr:cNvPr id="49205" name="Check Box 53" hidden="1">
              <a:extLst>
                <a:ext uri="{63B3BB69-23CF-44E3-9099-C40C66FF867C}">
                  <a14:compatExt spid="_x0000_s49205"/>
                </a:ext>
                <a:ext uri="{FF2B5EF4-FFF2-40B4-BE49-F238E27FC236}">
                  <a16:creationId xmlns:a16="http://schemas.microsoft.com/office/drawing/2014/main" id="{BC638682-2719-924A-BD67-5577AA185F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42</xdr:row>
          <xdr:rowOff>254000</xdr:rowOff>
        </xdr:from>
        <xdr:to>
          <xdr:col>13</xdr:col>
          <xdr:colOff>254000</xdr:colOff>
          <xdr:row>44</xdr:row>
          <xdr:rowOff>50800</xdr:rowOff>
        </xdr:to>
        <xdr:sp macro="" textlink="">
          <xdr:nvSpPr>
            <xdr:cNvPr id="49232" name="Group Box 80" hidden="1">
              <a:extLst>
                <a:ext uri="{63B3BB69-23CF-44E3-9099-C40C66FF867C}">
                  <a14:compatExt spid="_x0000_s49232"/>
                </a:ext>
                <a:ext uri="{FF2B5EF4-FFF2-40B4-BE49-F238E27FC236}">
                  <a16:creationId xmlns:a16="http://schemas.microsoft.com/office/drawing/2014/main" id="{216FBEC8-6831-B948-96E6-2185EDF0C3A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45</xdr:row>
          <xdr:rowOff>266700</xdr:rowOff>
        </xdr:from>
        <xdr:to>
          <xdr:col>13</xdr:col>
          <xdr:colOff>88900</xdr:colOff>
          <xdr:row>47</xdr:row>
          <xdr:rowOff>12700</xdr:rowOff>
        </xdr:to>
        <xdr:sp macro="" textlink="">
          <xdr:nvSpPr>
            <xdr:cNvPr id="49233" name="Group Box 81" hidden="1">
              <a:extLst>
                <a:ext uri="{63B3BB69-23CF-44E3-9099-C40C66FF867C}">
                  <a14:compatExt spid="_x0000_s49233"/>
                </a:ext>
                <a:ext uri="{FF2B5EF4-FFF2-40B4-BE49-F238E27FC236}">
                  <a16:creationId xmlns:a16="http://schemas.microsoft.com/office/drawing/2014/main" id="{0C14AB93-3FEC-5545-866D-71B23DA954F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42</xdr:row>
          <xdr:rowOff>0</xdr:rowOff>
        </xdr:from>
        <xdr:to>
          <xdr:col>13</xdr:col>
          <xdr:colOff>254000</xdr:colOff>
          <xdr:row>43</xdr:row>
          <xdr:rowOff>76200</xdr:rowOff>
        </xdr:to>
        <xdr:sp macro="" textlink="">
          <xdr:nvSpPr>
            <xdr:cNvPr id="49262" name="Group Box 110" hidden="1">
              <a:extLst>
                <a:ext uri="{63B3BB69-23CF-44E3-9099-C40C66FF867C}">
                  <a14:compatExt spid="_x0000_s49262"/>
                </a:ext>
                <a:ext uri="{FF2B5EF4-FFF2-40B4-BE49-F238E27FC236}">
                  <a16:creationId xmlns:a16="http://schemas.microsoft.com/office/drawing/2014/main" id="{3E2B9DEF-ACA4-2346-B8C5-0BB207E45E2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42</xdr:row>
          <xdr:rowOff>266700</xdr:rowOff>
        </xdr:from>
        <xdr:to>
          <xdr:col>13</xdr:col>
          <xdr:colOff>88900</xdr:colOff>
          <xdr:row>44</xdr:row>
          <xdr:rowOff>76200</xdr:rowOff>
        </xdr:to>
        <xdr:sp macro="" textlink="">
          <xdr:nvSpPr>
            <xdr:cNvPr id="49263" name="Group Box 111" hidden="1">
              <a:extLst>
                <a:ext uri="{63B3BB69-23CF-44E3-9099-C40C66FF867C}">
                  <a14:compatExt spid="_x0000_s49263"/>
                </a:ext>
                <a:ext uri="{FF2B5EF4-FFF2-40B4-BE49-F238E27FC236}">
                  <a16:creationId xmlns:a16="http://schemas.microsoft.com/office/drawing/2014/main" id="{9CCFD952-E111-2349-81E5-81760025344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50</xdr:row>
          <xdr:rowOff>0</xdr:rowOff>
        </xdr:from>
        <xdr:to>
          <xdr:col>13</xdr:col>
          <xdr:colOff>304800</xdr:colOff>
          <xdr:row>51</xdr:row>
          <xdr:rowOff>76200</xdr:rowOff>
        </xdr:to>
        <xdr:sp macro="" textlink="">
          <xdr:nvSpPr>
            <xdr:cNvPr id="49268" name="Group Box 116" hidden="1">
              <a:extLst>
                <a:ext uri="{63B3BB69-23CF-44E3-9099-C40C66FF867C}">
                  <a14:compatExt spid="_x0000_s49268"/>
                </a:ext>
                <a:ext uri="{FF2B5EF4-FFF2-40B4-BE49-F238E27FC236}">
                  <a16:creationId xmlns:a16="http://schemas.microsoft.com/office/drawing/2014/main" id="{3C924589-E67D-4140-95EF-928BDCCFBF8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15</xdr:row>
          <xdr:rowOff>50800</xdr:rowOff>
        </xdr:from>
        <xdr:to>
          <xdr:col>24</xdr:col>
          <xdr:colOff>304800</xdr:colOff>
          <xdr:row>15</xdr:row>
          <xdr:rowOff>241300</xdr:rowOff>
        </xdr:to>
        <xdr:sp macro="" textlink="">
          <xdr:nvSpPr>
            <xdr:cNvPr id="49269" name="Check Box 117" hidden="1">
              <a:extLst>
                <a:ext uri="{63B3BB69-23CF-44E3-9099-C40C66FF867C}">
                  <a14:compatExt spid="_x0000_s49269"/>
                </a:ext>
                <a:ext uri="{FF2B5EF4-FFF2-40B4-BE49-F238E27FC236}">
                  <a16:creationId xmlns:a16="http://schemas.microsoft.com/office/drawing/2014/main" id="{B352085E-79AF-2646-9AA1-41B7150422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15</xdr:row>
          <xdr:rowOff>50800</xdr:rowOff>
        </xdr:from>
        <xdr:to>
          <xdr:col>25</xdr:col>
          <xdr:colOff>304800</xdr:colOff>
          <xdr:row>15</xdr:row>
          <xdr:rowOff>241300</xdr:rowOff>
        </xdr:to>
        <xdr:sp macro="" textlink="">
          <xdr:nvSpPr>
            <xdr:cNvPr id="49270" name="Check Box 118" hidden="1">
              <a:extLst>
                <a:ext uri="{63B3BB69-23CF-44E3-9099-C40C66FF867C}">
                  <a14:compatExt spid="_x0000_s49270"/>
                </a:ext>
                <a:ext uri="{FF2B5EF4-FFF2-40B4-BE49-F238E27FC236}">
                  <a16:creationId xmlns:a16="http://schemas.microsoft.com/office/drawing/2014/main" id="{515DFE19-B9F6-1648-893B-9904A5F923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15</xdr:row>
          <xdr:rowOff>50800</xdr:rowOff>
        </xdr:from>
        <xdr:to>
          <xdr:col>26</xdr:col>
          <xdr:colOff>304800</xdr:colOff>
          <xdr:row>15</xdr:row>
          <xdr:rowOff>241300</xdr:rowOff>
        </xdr:to>
        <xdr:sp macro="" textlink="">
          <xdr:nvSpPr>
            <xdr:cNvPr id="49271" name="Check Box 119" hidden="1">
              <a:extLst>
                <a:ext uri="{63B3BB69-23CF-44E3-9099-C40C66FF867C}">
                  <a14:compatExt spid="_x0000_s49271"/>
                </a:ext>
                <a:ext uri="{FF2B5EF4-FFF2-40B4-BE49-F238E27FC236}">
                  <a16:creationId xmlns:a16="http://schemas.microsoft.com/office/drawing/2014/main" id="{47E78906-DFF1-4547-BE3D-54E5E6DC72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15</xdr:row>
          <xdr:rowOff>38100</xdr:rowOff>
        </xdr:from>
        <xdr:to>
          <xdr:col>27</xdr:col>
          <xdr:colOff>304800</xdr:colOff>
          <xdr:row>15</xdr:row>
          <xdr:rowOff>241300</xdr:rowOff>
        </xdr:to>
        <xdr:sp macro="" textlink="">
          <xdr:nvSpPr>
            <xdr:cNvPr id="49272" name="Check Box 120" hidden="1">
              <a:extLst>
                <a:ext uri="{63B3BB69-23CF-44E3-9099-C40C66FF867C}">
                  <a14:compatExt spid="_x0000_s49272"/>
                </a:ext>
                <a:ext uri="{FF2B5EF4-FFF2-40B4-BE49-F238E27FC236}">
                  <a16:creationId xmlns:a16="http://schemas.microsoft.com/office/drawing/2014/main" id="{A98FABA5-EEBC-874C-8525-ED999400C45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16</xdr:row>
          <xdr:rowOff>50800</xdr:rowOff>
        </xdr:from>
        <xdr:to>
          <xdr:col>24</xdr:col>
          <xdr:colOff>304800</xdr:colOff>
          <xdr:row>16</xdr:row>
          <xdr:rowOff>228600</xdr:rowOff>
        </xdr:to>
        <xdr:sp macro="" textlink="">
          <xdr:nvSpPr>
            <xdr:cNvPr id="49273" name="Check Box 121" hidden="1">
              <a:extLst>
                <a:ext uri="{63B3BB69-23CF-44E3-9099-C40C66FF867C}">
                  <a14:compatExt spid="_x0000_s49273"/>
                </a:ext>
                <a:ext uri="{FF2B5EF4-FFF2-40B4-BE49-F238E27FC236}">
                  <a16:creationId xmlns:a16="http://schemas.microsoft.com/office/drawing/2014/main" id="{40AD8756-0A05-9448-BAFB-528F5C833BF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16</xdr:row>
          <xdr:rowOff>50800</xdr:rowOff>
        </xdr:from>
        <xdr:to>
          <xdr:col>25</xdr:col>
          <xdr:colOff>304800</xdr:colOff>
          <xdr:row>16</xdr:row>
          <xdr:rowOff>241300</xdr:rowOff>
        </xdr:to>
        <xdr:sp macro="" textlink="">
          <xdr:nvSpPr>
            <xdr:cNvPr id="49274" name="Check Box 122" hidden="1">
              <a:extLst>
                <a:ext uri="{63B3BB69-23CF-44E3-9099-C40C66FF867C}">
                  <a14:compatExt spid="_x0000_s49274"/>
                </a:ext>
                <a:ext uri="{FF2B5EF4-FFF2-40B4-BE49-F238E27FC236}">
                  <a16:creationId xmlns:a16="http://schemas.microsoft.com/office/drawing/2014/main" id="{77B0CD36-9342-DD43-A1DB-78DA80A6B74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16</xdr:row>
          <xdr:rowOff>50800</xdr:rowOff>
        </xdr:from>
        <xdr:to>
          <xdr:col>26</xdr:col>
          <xdr:colOff>304800</xdr:colOff>
          <xdr:row>16</xdr:row>
          <xdr:rowOff>241300</xdr:rowOff>
        </xdr:to>
        <xdr:sp macro="" textlink="">
          <xdr:nvSpPr>
            <xdr:cNvPr id="49275" name="Check Box 123" hidden="1">
              <a:extLst>
                <a:ext uri="{63B3BB69-23CF-44E3-9099-C40C66FF867C}">
                  <a14:compatExt spid="_x0000_s49275"/>
                </a:ext>
                <a:ext uri="{FF2B5EF4-FFF2-40B4-BE49-F238E27FC236}">
                  <a16:creationId xmlns:a16="http://schemas.microsoft.com/office/drawing/2014/main" id="{06D8B3F4-7974-7340-A5A4-718705EFA3E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16</xdr:row>
          <xdr:rowOff>50800</xdr:rowOff>
        </xdr:from>
        <xdr:to>
          <xdr:col>27</xdr:col>
          <xdr:colOff>304800</xdr:colOff>
          <xdr:row>16</xdr:row>
          <xdr:rowOff>241300</xdr:rowOff>
        </xdr:to>
        <xdr:sp macro="" textlink="">
          <xdr:nvSpPr>
            <xdr:cNvPr id="49276" name="Check Box 124" hidden="1">
              <a:extLst>
                <a:ext uri="{63B3BB69-23CF-44E3-9099-C40C66FF867C}">
                  <a14:compatExt spid="_x0000_s49276"/>
                </a:ext>
                <a:ext uri="{FF2B5EF4-FFF2-40B4-BE49-F238E27FC236}">
                  <a16:creationId xmlns:a16="http://schemas.microsoft.com/office/drawing/2014/main" id="{72ED3E91-A6FD-AE40-987D-B3787EEB1AD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17</xdr:row>
          <xdr:rowOff>38100</xdr:rowOff>
        </xdr:from>
        <xdr:to>
          <xdr:col>24</xdr:col>
          <xdr:colOff>304800</xdr:colOff>
          <xdr:row>17</xdr:row>
          <xdr:rowOff>241300</xdr:rowOff>
        </xdr:to>
        <xdr:sp macro="" textlink="">
          <xdr:nvSpPr>
            <xdr:cNvPr id="49277" name="Check Box 125" hidden="1">
              <a:extLst>
                <a:ext uri="{63B3BB69-23CF-44E3-9099-C40C66FF867C}">
                  <a14:compatExt spid="_x0000_s49277"/>
                </a:ext>
                <a:ext uri="{FF2B5EF4-FFF2-40B4-BE49-F238E27FC236}">
                  <a16:creationId xmlns:a16="http://schemas.microsoft.com/office/drawing/2014/main" id="{96C2400D-A90D-5B42-82E6-2C1E65BF7F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17</xdr:row>
          <xdr:rowOff>38100</xdr:rowOff>
        </xdr:from>
        <xdr:to>
          <xdr:col>25</xdr:col>
          <xdr:colOff>304800</xdr:colOff>
          <xdr:row>17</xdr:row>
          <xdr:rowOff>241300</xdr:rowOff>
        </xdr:to>
        <xdr:sp macro="" textlink="">
          <xdr:nvSpPr>
            <xdr:cNvPr id="49278" name="Check Box 126" hidden="1">
              <a:extLst>
                <a:ext uri="{63B3BB69-23CF-44E3-9099-C40C66FF867C}">
                  <a14:compatExt spid="_x0000_s49278"/>
                </a:ext>
                <a:ext uri="{FF2B5EF4-FFF2-40B4-BE49-F238E27FC236}">
                  <a16:creationId xmlns:a16="http://schemas.microsoft.com/office/drawing/2014/main" id="{BD861AE8-9A2A-6547-B97C-4D191D42779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17</xdr:row>
          <xdr:rowOff>38100</xdr:rowOff>
        </xdr:from>
        <xdr:to>
          <xdr:col>27</xdr:col>
          <xdr:colOff>12700</xdr:colOff>
          <xdr:row>17</xdr:row>
          <xdr:rowOff>241300</xdr:rowOff>
        </xdr:to>
        <xdr:sp macro="" textlink="">
          <xdr:nvSpPr>
            <xdr:cNvPr id="49279" name="Check Box 127" hidden="1">
              <a:extLst>
                <a:ext uri="{63B3BB69-23CF-44E3-9099-C40C66FF867C}">
                  <a14:compatExt spid="_x0000_s49279"/>
                </a:ext>
                <a:ext uri="{FF2B5EF4-FFF2-40B4-BE49-F238E27FC236}">
                  <a16:creationId xmlns:a16="http://schemas.microsoft.com/office/drawing/2014/main" id="{8BD0FDDE-F079-1F4B-A89F-23480D6819F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17</xdr:row>
          <xdr:rowOff>50800</xdr:rowOff>
        </xdr:from>
        <xdr:to>
          <xdr:col>27</xdr:col>
          <xdr:colOff>304800</xdr:colOff>
          <xdr:row>17</xdr:row>
          <xdr:rowOff>241300</xdr:rowOff>
        </xdr:to>
        <xdr:sp macro="" textlink="">
          <xdr:nvSpPr>
            <xdr:cNvPr id="49280" name="Check Box 128" hidden="1">
              <a:extLst>
                <a:ext uri="{63B3BB69-23CF-44E3-9099-C40C66FF867C}">
                  <a14:compatExt spid="_x0000_s49280"/>
                </a:ext>
                <a:ext uri="{FF2B5EF4-FFF2-40B4-BE49-F238E27FC236}">
                  <a16:creationId xmlns:a16="http://schemas.microsoft.com/office/drawing/2014/main" id="{2E47059D-7C3E-554D-8533-17940A0B64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18</xdr:row>
          <xdr:rowOff>38100</xdr:rowOff>
        </xdr:from>
        <xdr:to>
          <xdr:col>25</xdr:col>
          <xdr:colOff>0</xdr:colOff>
          <xdr:row>18</xdr:row>
          <xdr:rowOff>241300</xdr:rowOff>
        </xdr:to>
        <xdr:sp macro="" textlink="">
          <xdr:nvSpPr>
            <xdr:cNvPr id="49281" name="Check Box 129" hidden="1">
              <a:extLst>
                <a:ext uri="{63B3BB69-23CF-44E3-9099-C40C66FF867C}">
                  <a14:compatExt spid="_x0000_s49281"/>
                </a:ext>
                <a:ext uri="{FF2B5EF4-FFF2-40B4-BE49-F238E27FC236}">
                  <a16:creationId xmlns:a16="http://schemas.microsoft.com/office/drawing/2014/main" id="{78A578A3-F5C5-6148-AC59-2CC68A8070D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18</xdr:row>
          <xdr:rowOff>38100</xdr:rowOff>
        </xdr:from>
        <xdr:to>
          <xdr:col>25</xdr:col>
          <xdr:colOff>304800</xdr:colOff>
          <xdr:row>18</xdr:row>
          <xdr:rowOff>241300</xdr:rowOff>
        </xdr:to>
        <xdr:sp macro="" textlink="">
          <xdr:nvSpPr>
            <xdr:cNvPr id="49282" name="Check Box 130" hidden="1">
              <a:extLst>
                <a:ext uri="{63B3BB69-23CF-44E3-9099-C40C66FF867C}">
                  <a14:compatExt spid="_x0000_s49282"/>
                </a:ext>
                <a:ext uri="{FF2B5EF4-FFF2-40B4-BE49-F238E27FC236}">
                  <a16:creationId xmlns:a16="http://schemas.microsoft.com/office/drawing/2014/main" id="{81079F07-BF33-1344-8CFA-F6F03DD3D9C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18</xdr:row>
          <xdr:rowOff>38100</xdr:rowOff>
        </xdr:from>
        <xdr:to>
          <xdr:col>26</xdr:col>
          <xdr:colOff>304800</xdr:colOff>
          <xdr:row>18</xdr:row>
          <xdr:rowOff>241300</xdr:rowOff>
        </xdr:to>
        <xdr:sp macro="" textlink="">
          <xdr:nvSpPr>
            <xdr:cNvPr id="49283" name="Check Box 131" hidden="1">
              <a:extLst>
                <a:ext uri="{63B3BB69-23CF-44E3-9099-C40C66FF867C}">
                  <a14:compatExt spid="_x0000_s49283"/>
                </a:ext>
                <a:ext uri="{FF2B5EF4-FFF2-40B4-BE49-F238E27FC236}">
                  <a16:creationId xmlns:a16="http://schemas.microsoft.com/office/drawing/2014/main" id="{28BA9D94-E0AC-EF4F-840B-3BC130E0E9A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18</xdr:row>
          <xdr:rowOff>38100</xdr:rowOff>
        </xdr:from>
        <xdr:to>
          <xdr:col>27</xdr:col>
          <xdr:colOff>304800</xdr:colOff>
          <xdr:row>18</xdr:row>
          <xdr:rowOff>241300</xdr:rowOff>
        </xdr:to>
        <xdr:sp macro="" textlink="">
          <xdr:nvSpPr>
            <xdr:cNvPr id="49284" name="Check Box 132" hidden="1">
              <a:extLst>
                <a:ext uri="{63B3BB69-23CF-44E3-9099-C40C66FF867C}">
                  <a14:compatExt spid="_x0000_s49284"/>
                </a:ext>
                <a:ext uri="{FF2B5EF4-FFF2-40B4-BE49-F238E27FC236}">
                  <a16:creationId xmlns:a16="http://schemas.microsoft.com/office/drawing/2014/main" id="{74A96AE6-C7FF-B646-8907-8FFE902E83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19</xdr:row>
          <xdr:rowOff>50800</xdr:rowOff>
        </xdr:from>
        <xdr:to>
          <xdr:col>24</xdr:col>
          <xdr:colOff>279400</xdr:colOff>
          <xdr:row>19</xdr:row>
          <xdr:rowOff>241300</xdr:rowOff>
        </xdr:to>
        <xdr:sp macro="" textlink="">
          <xdr:nvSpPr>
            <xdr:cNvPr id="49285" name="Check Box 133" hidden="1">
              <a:extLst>
                <a:ext uri="{63B3BB69-23CF-44E3-9099-C40C66FF867C}">
                  <a14:compatExt spid="_x0000_s49285"/>
                </a:ext>
                <a:ext uri="{FF2B5EF4-FFF2-40B4-BE49-F238E27FC236}">
                  <a16:creationId xmlns:a16="http://schemas.microsoft.com/office/drawing/2014/main" id="{F2A03700-4165-B042-B523-6A6DA959DA7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19</xdr:row>
          <xdr:rowOff>38100</xdr:rowOff>
        </xdr:from>
        <xdr:to>
          <xdr:col>25</xdr:col>
          <xdr:colOff>304800</xdr:colOff>
          <xdr:row>19</xdr:row>
          <xdr:rowOff>241300</xdr:rowOff>
        </xdr:to>
        <xdr:sp macro="" textlink="">
          <xdr:nvSpPr>
            <xdr:cNvPr id="49286" name="Check Box 134" hidden="1">
              <a:extLst>
                <a:ext uri="{63B3BB69-23CF-44E3-9099-C40C66FF867C}">
                  <a14:compatExt spid="_x0000_s49286"/>
                </a:ext>
                <a:ext uri="{FF2B5EF4-FFF2-40B4-BE49-F238E27FC236}">
                  <a16:creationId xmlns:a16="http://schemas.microsoft.com/office/drawing/2014/main" id="{377A9A46-83FE-2044-A405-162E4495D5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19</xdr:row>
          <xdr:rowOff>38100</xdr:rowOff>
        </xdr:from>
        <xdr:to>
          <xdr:col>26</xdr:col>
          <xdr:colOff>279400</xdr:colOff>
          <xdr:row>19</xdr:row>
          <xdr:rowOff>241300</xdr:rowOff>
        </xdr:to>
        <xdr:sp macro="" textlink="">
          <xdr:nvSpPr>
            <xdr:cNvPr id="49287" name="Check Box 135" hidden="1">
              <a:extLst>
                <a:ext uri="{63B3BB69-23CF-44E3-9099-C40C66FF867C}">
                  <a14:compatExt spid="_x0000_s49287"/>
                </a:ext>
                <a:ext uri="{FF2B5EF4-FFF2-40B4-BE49-F238E27FC236}">
                  <a16:creationId xmlns:a16="http://schemas.microsoft.com/office/drawing/2014/main" id="{1CA041F8-5837-8540-8908-80FF426B8CA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38100</xdr:rowOff>
        </xdr:from>
        <xdr:to>
          <xdr:col>27</xdr:col>
          <xdr:colOff>304800</xdr:colOff>
          <xdr:row>19</xdr:row>
          <xdr:rowOff>254000</xdr:rowOff>
        </xdr:to>
        <xdr:sp macro="" textlink="">
          <xdr:nvSpPr>
            <xdr:cNvPr id="49288" name="Check Box 136" hidden="1">
              <a:extLst>
                <a:ext uri="{63B3BB69-23CF-44E3-9099-C40C66FF867C}">
                  <a14:compatExt spid="_x0000_s49288"/>
                </a:ext>
                <a:ext uri="{FF2B5EF4-FFF2-40B4-BE49-F238E27FC236}">
                  <a16:creationId xmlns:a16="http://schemas.microsoft.com/office/drawing/2014/main" id="{C70B2A73-3DF0-0C44-BAF0-6DB5A4D9BD1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20</xdr:row>
          <xdr:rowOff>50800</xdr:rowOff>
        </xdr:from>
        <xdr:to>
          <xdr:col>24</xdr:col>
          <xdr:colOff>279400</xdr:colOff>
          <xdr:row>20</xdr:row>
          <xdr:rowOff>228600</xdr:rowOff>
        </xdr:to>
        <xdr:sp macro="" textlink="">
          <xdr:nvSpPr>
            <xdr:cNvPr id="49289" name="Check Box 137" hidden="1">
              <a:extLst>
                <a:ext uri="{63B3BB69-23CF-44E3-9099-C40C66FF867C}">
                  <a14:compatExt spid="_x0000_s49289"/>
                </a:ext>
                <a:ext uri="{FF2B5EF4-FFF2-40B4-BE49-F238E27FC236}">
                  <a16:creationId xmlns:a16="http://schemas.microsoft.com/office/drawing/2014/main" id="{18D39487-B358-1E4B-B62D-C92E5FDDEE3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20</xdr:row>
          <xdr:rowOff>38100</xdr:rowOff>
        </xdr:from>
        <xdr:to>
          <xdr:col>25</xdr:col>
          <xdr:colOff>304800</xdr:colOff>
          <xdr:row>20</xdr:row>
          <xdr:rowOff>241300</xdr:rowOff>
        </xdr:to>
        <xdr:sp macro="" textlink="">
          <xdr:nvSpPr>
            <xdr:cNvPr id="49290" name="Check Box 138" hidden="1">
              <a:extLst>
                <a:ext uri="{63B3BB69-23CF-44E3-9099-C40C66FF867C}">
                  <a14:compatExt spid="_x0000_s49290"/>
                </a:ext>
                <a:ext uri="{FF2B5EF4-FFF2-40B4-BE49-F238E27FC236}">
                  <a16:creationId xmlns:a16="http://schemas.microsoft.com/office/drawing/2014/main" id="{DD61027A-B92D-8045-B567-D817794AC2A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20</xdr:row>
          <xdr:rowOff>50800</xdr:rowOff>
        </xdr:from>
        <xdr:to>
          <xdr:col>26</xdr:col>
          <xdr:colOff>279400</xdr:colOff>
          <xdr:row>20</xdr:row>
          <xdr:rowOff>241300</xdr:rowOff>
        </xdr:to>
        <xdr:sp macro="" textlink="">
          <xdr:nvSpPr>
            <xdr:cNvPr id="49291" name="Check Box 139" hidden="1">
              <a:extLst>
                <a:ext uri="{63B3BB69-23CF-44E3-9099-C40C66FF867C}">
                  <a14:compatExt spid="_x0000_s49291"/>
                </a:ext>
                <a:ext uri="{FF2B5EF4-FFF2-40B4-BE49-F238E27FC236}">
                  <a16:creationId xmlns:a16="http://schemas.microsoft.com/office/drawing/2014/main" id="{FD539BD1-2810-6040-A16B-AEDDB3B0B4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20</xdr:row>
          <xdr:rowOff>50800</xdr:rowOff>
        </xdr:from>
        <xdr:to>
          <xdr:col>27</xdr:col>
          <xdr:colOff>304800</xdr:colOff>
          <xdr:row>20</xdr:row>
          <xdr:rowOff>241300</xdr:rowOff>
        </xdr:to>
        <xdr:sp macro="" textlink="">
          <xdr:nvSpPr>
            <xdr:cNvPr id="49292" name="Check Box 140" hidden="1">
              <a:extLst>
                <a:ext uri="{63B3BB69-23CF-44E3-9099-C40C66FF867C}">
                  <a14:compatExt spid="_x0000_s49292"/>
                </a:ext>
                <a:ext uri="{FF2B5EF4-FFF2-40B4-BE49-F238E27FC236}">
                  <a16:creationId xmlns:a16="http://schemas.microsoft.com/office/drawing/2014/main" id="{47633AF3-EA31-1643-991C-BED294A324D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22</xdr:row>
          <xdr:rowOff>38100</xdr:rowOff>
        </xdr:from>
        <xdr:to>
          <xdr:col>24</xdr:col>
          <xdr:colOff>279400</xdr:colOff>
          <xdr:row>22</xdr:row>
          <xdr:rowOff>241300</xdr:rowOff>
        </xdr:to>
        <xdr:sp macro="" textlink="">
          <xdr:nvSpPr>
            <xdr:cNvPr id="49293" name="Check Box 141" hidden="1">
              <a:extLst>
                <a:ext uri="{63B3BB69-23CF-44E3-9099-C40C66FF867C}">
                  <a14:compatExt spid="_x0000_s49293"/>
                </a:ext>
                <a:ext uri="{FF2B5EF4-FFF2-40B4-BE49-F238E27FC236}">
                  <a16:creationId xmlns:a16="http://schemas.microsoft.com/office/drawing/2014/main" id="{CA37EDDA-5BD9-DA4E-A101-5D823BCF9B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22</xdr:row>
          <xdr:rowOff>38100</xdr:rowOff>
        </xdr:from>
        <xdr:to>
          <xdr:col>25</xdr:col>
          <xdr:colOff>304800</xdr:colOff>
          <xdr:row>22</xdr:row>
          <xdr:rowOff>241300</xdr:rowOff>
        </xdr:to>
        <xdr:sp macro="" textlink="">
          <xdr:nvSpPr>
            <xdr:cNvPr id="49294" name="Check Box 142" hidden="1">
              <a:extLst>
                <a:ext uri="{63B3BB69-23CF-44E3-9099-C40C66FF867C}">
                  <a14:compatExt spid="_x0000_s49294"/>
                </a:ext>
                <a:ext uri="{FF2B5EF4-FFF2-40B4-BE49-F238E27FC236}">
                  <a16:creationId xmlns:a16="http://schemas.microsoft.com/office/drawing/2014/main" id="{1017B248-8BA5-2C43-90DD-5397ECBF043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22</xdr:row>
          <xdr:rowOff>38100</xdr:rowOff>
        </xdr:from>
        <xdr:to>
          <xdr:col>26</xdr:col>
          <xdr:colOff>304800</xdr:colOff>
          <xdr:row>22</xdr:row>
          <xdr:rowOff>241300</xdr:rowOff>
        </xdr:to>
        <xdr:sp macro="" textlink="">
          <xdr:nvSpPr>
            <xdr:cNvPr id="49295" name="Check Box 143" hidden="1">
              <a:extLst>
                <a:ext uri="{63B3BB69-23CF-44E3-9099-C40C66FF867C}">
                  <a14:compatExt spid="_x0000_s49295"/>
                </a:ext>
                <a:ext uri="{FF2B5EF4-FFF2-40B4-BE49-F238E27FC236}">
                  <a16:creationId xmlns:a16="http://schemas.microsoft.com/office/drawing/2014/main" id="{8A0AD9EC-EC89-684E-8BB4-7A885A1AC0E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22</xdr:row>
          <xdr:rowOff>38100</xdr:rowOff>
        </xdr:from>
        <xdr:to>
          <xdr:col>27</xdr:col>
          <xdr:colOff>304800</xdr:colOff>
          <xdr:row>22</xdr:row>
          <xdr:rowOff>241300</xdr:rowOff>
        </xdr:to>
        <xdr:sp macro="" textlink="">
          <xdr:nvSpPr>
            <xdr:cNvPr id="49296" name="Check Box 144" hidden="1">
              <a:extLst>
                <a:ext uri="{63B3BB69-23CF-44E3-9099-C40C66FF867C}">
                  <a14:compatExt spid="_x0000_s49296"/>
                </a:ext>
                <a:ext uri="{FF2B5EF4-FFF2-40B4-BE49-F238E27FC236}">
                  <a16:creationId xmlns:a16="http://schemas.microsoft.com/office/drawing/2014/main" id="{2875C8A0-EE53-734C-BB6E-D222FC8208B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23</xdr:row>
          <xdr:rowOff>50800</xdr:rowOff>
        </xdr:from>
        <xdr:to>
          <xdr:col>24</xdr:col>
          <xdr:colOff>304800</xdr:colOff>
          <xdr:row>23</xdr:row>
          <xdr:rowOff>241300</xdr:rowOff>
        </xdr:to>
        <xdr:sp macro="" textlink="">
          <xdr:nvSpPr>
            <xdr:cNvPr id="49297" name="Check Box 145" hidden="1">
              <a:extLst>
                <a:ext uri="{63B3BB69-23CF-44E3-9099-C40C66FF867C}">
                  <a14:compatExt spid="_x0000_s49297"/>
                </a:ext>
                <a:ext uri="{FF2B5EF4-FFF2-40B4-BE49-F238E27FC236}">
                  <a16:creationId xmlns:a16="http://schemas.microsoft.com/office/drawing/2014/main" id="{35519DE2-F8A6-EE41-B493-4FF1C46EB1D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23</xdr:row>
          <xdr:rowOff>50800</xdr:rowOff>
        </xdr:from>
        <xdr:to>
          <xdr:col>25</xdr:col>
          <xdr:colOff>279400</xdr:colOff>
          <xdr:row>23</xdr:row>
          <xdr:rowOff>241300</xdr:rowOff>
        </xdr:to>
        <xdr:sp macro="" textlink="">
          <xdr:nvSpPr>
            <xdr:cNvPr id="49298" name="Check Box 146" hidden="1">
              <a:extLst>
                <a:ext uri="{63B3BB69-23CF-44E3-9099-C40C66FF867C}">
                  <a14:compatExt spid="_x0000_s49298"/>
                </a:ext>
                <a:ext uri="{FF2B5EF4-FFF2-40B4-BE49-F238E27FC236}">
                  <a16:creationId xmlns:a16="http://schemas.microsoft.com/office/drawing/2014/main" id="{41AAD298-A31C-2944-92BA-77FB7565B68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23</xdr:row>
          <xdr:rowOff>50800</xdr:rowOff>
        </xdr:from>
        <xdr:to>
          <xdr:col>26</xdr:col>
          <xdr:colOff>279400</xdr:colOff>
          <xdr:row>23</xdr:row>
          <xdr:rowOff>241300</xdr:rowOff>
        </xdr:to>
        <xdr:sp macro="" textlink="">
          <xdr:nvSpPr>
            <xdr:cNvPr id="49299" name="Check Box 147" hidden="1">
              <a:extLst>
                <a:ext uri="{63B3BB69-23CF-44E3-9099-C40C66FF867C}">
                  <a14:compatExt spid="_x0000_s49299"/>
                </a:ext>
                <a:ext uri="{FF2B5EF4-FFF2-40B4-BE49-F238E27FC236}">
                  <a16:creationId xmlns:a16="http://schemas.microsoft.com/office/drawing/2014/main" id="{D93FBE2A-5BF1-4645-8990-2839D5463B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23</xdr:row>
          <xdr:rowOff>50800</xdr:rowOff>
        </xdr:from>
        <xdr:to>
          <xdr:col>27</xdr:col>
          <xdr:colOff>304800</xdr:colOff>
          <xdr:row>23</xdr:row>
          <xdr:rowOff>241300</xdr:rowOff>
        </xdr:to>
        <xdr:sp macro="" textlink="">
          <xdr:nvSpPr>
            <xdr:cNvPr id="49300" name="Check Box 148" hidden="1">
              <a:extLst>
                <a:ext uri="{63B3BB69-23CF-44E3-9099-C40C66FF867C}">
                  <a14:compatExt spid="_x0000_s49300"/>
                </a:ext>
                <a:ext uri="{FF2B5EF4-FFF2-40B4-BE49-F238E27FC236}">
                  <a16:creationId xmlns:a16="http://schemas.microsoft.com/office/drawing/2014/main" id="{94CDE524-EDA7-8D4C-AAA2-3E974A6255E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24</xdr:row>
          <xdr:rowOff>50800</xdr:rowOff>
        </xdr:from>
        <xdr:to>
          <xdr:col>24</xdr:col>
          <xdr:colOff>304800</xdr:colOff>
          <xdr:row>24</xdr:row>
          <xdr:rowOff>228600</xdr:rowOff>
        </xdr:to>
        <xdr:sp macro="" textlink="">
          <xdr:nvSpPr>
            <xdr:cNvPr id="49301" name="Check Box 149" hidden="1">
              <a:extLst>
                <a:ext uri="{63B3BB69-23CF-44E3-9099-C40C66FF867C}">
                  <a14:compatExt spid="_x0000_s49301"/>
                </a:ext>
                <a:ext uri="{FF2B5EF4-FFF2-40B4-BE49-F238E27FC236}">
                  <a16:creationId xmlns:a16="http://schemas.microsoft.com/office/drawing/2014/main" id="{27FD93BC-117F-C945-926F-F3F37A24030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24</xdr:row>
          <xdr:rowOff>50800</xdr:rowOff>
        </xdr:from>
        <xdr:to>
          <xdr:col>25</xdr:col>
          <xdr:colOff>279400</xdr:colOff>
          <xdr:row>24</xdr:row>
          <xdr:rowOff>241300</xdr:rowOff>
        </xdr:to>
        <xdr:sp macro="" textlink="">
          <xdr:nvSpPr>
            <xdr:cNvPr id="49302" name="Check Box 150" hidden="1">
              <a:extLst>
                <a:ext uri="{63B3BB69-23CF-44E3-9099-C40C66FF867C}">
                  <a14:compatExt spid="_x0000_s49302"/>
                </a:ext>
                <a:ext uri="{FF2B5EF4-FFF2-40B4-BE49-F238E27FC236}">
                  <a16:creationId xmlns:a16="http://schemas.microsoft.com/office/drawing/2014/main" id="{5E7C64F1-BE66-3F4F-B6AF-64C53A9EAA5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24</xdr:row>
          <xdr:rowOff>50800</xdr:rowOff>
        </xdr:from>
        <xdr:to>
          <xdr:col>26</xdr:col>
          <xdr:colOff>279400</xdr:colOff>
          <xdr:row>24</xdr:row>
          <xdr:rowOff>241300</xdr:rowOff>
        </xdr:to>
        <xdr:sp macro="" textlink="">
          <xdr:nvSpPr>
            <xdr:cNvPr id="49303" name="Check Box 151" hidden="1">
              <a:extLst>
                <a:ext uri="{63B3BB69-23CF-44E3-9099-C40C66FF867C}">
                  <a14:compatExt spid="_x0000_s49303"/>
                </a:ext>
                <a:ext uri="{FF2B5EF4-FFF2-40B4-BE49-F238E27FC236}">
                  <a16:creationId xmlns:a16="http://schemas.microsoft.com/office/drawing/2014/main" id="{494D09B5-EF60-934A-AFAA-8D4F11DBCAB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24</xdr:row>
          <xdr:rowOff>50800</xdr:rowOff>
        </xdr:from>
        <xdr:to>
          <xdr:col>27</xdr:col>
          <xdr:colOff>304800</xdr:colOff>
          <xdr:row>24</xdr:row>
          <xdr:rowOff>228600</xdr:rowOff>
        </xdr:to>
        <xdr:sp macro="" textlink="">
          <xdr:nvSpPr>
            <xdr:cNvPr id="49304" name="Check Box 152" hidden="1">
              <a:extLst>
                <a:ext uri="{63B3BB69-23CF-44E3-9099-C40C66FF867C}">
                  <a14:compatExt spid="_x0000_s49304"/>
                </a:ext>
                <a:ext uri="{FF2B5EF4-FFF2-40B4-BE49-F238E27FC236}">
                  <a16:creationId xmlns:a16="http://schemas.microsoft.com/office/drawing/2014/main" id="{1A39F5A3-F79F-3C44-86AD-D1BEEC37A19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25</xdr:row>
          <xdr:rowOff>38100</xdr:rowOff>
        </xdr:from>
        <xdr:to>
          <xdr:col>24</xdr:col>
          <xdr:colOff>304800</xdr:colOff>
          <xdr:row>25</xdr:row>
          <xdr:rowOff>241300</xdr:rowOff>
        </xdr:to>
        <xdr:sp macro="" textlink="">
          <xdr:nvSpPr>
            <xdr:cNvPr id="49305" name="Check Box 153" hidden="1">
              <a:extLst>
                <a:ext uri="{63B3BB69-23CF-44E3-9099-C40C66FF867C}">
                  <a14:compatExt spid="_x0000_s49305"/>
                </a:ext>
                <a:ext uri="{FF2B5EF4-FFF2-40B4-BE49-F238E27FC236}">
                  <a16:creationId xmlns:a16="http://schemas.microsoft.com/office/drawing/2014/main" id="{2F6E01F2-5104-6A44-B14B-F7B4AC77B6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25</xdr:row>
          <xdr:rowOff>38100</xdr:rowOff>
        </xdr:from>
        <xdr:to>
          <xdr:col>25</xdr:col>
          <xdr:colOff>279400</xdr:colOff>
          <xdr:row>25</xdr:row>
          <xdr:rowOff>241300</xdr:rowOff>
        </xdr:to>
        <xdr:sp macro="" textlink="">
          <xdr:nvSpPr>
            <xdr:cNvPr id="49306" name="Check Box 154" hidden="1">
              <a:extLst>
                <a:ext uri="{63B3BB69-23CF-44E3-9099-C40C66FF867C}">
                  <a14:compatExt spid="_x0000_s49306"/>
                </a:ext>
                <a:ext uri="{FF2B5EF4-FFF2-40B4-BE49-F238E27FC236}">
                  <a16:creationId xmlns:a16="http://schemas.microsoft.com/office/drawing/2014/main" id="{7589B6EE-5D57-4640-9E0E-29BAAA53AEE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25</xdr:row>
          <xdr:rowOff>38100</xdr:rowOff>
        </xdr:from>
        <xdr:to>
          <xdr:col>26</xdr:col>
          <xdr:colOff>304800</xdr:colOff>
          <xdr:row>25</xdr:row>
          <xdr:rowOff>241300</xdr:rowOff>
        </xdr:to>
        <xdr:sp macro="" textlink="">
          <xdr:nvSpPr>
            <xdr:cNvPr id="49307" name="Check Box 155" hidden="1">
              <a:extLst>
                <a:ext uri="{63B3BB69-23CF-44E3-9099-C40C66FF867C}">
                  <a14:compatExt spid="_x0000_s49307"/>
                </a:ext>
                <a:ext uri="{FF2B5EF4-FFF2-40B4-BE49-F238E27FC236}">
                  <a16:creationId xmlns:a16="http://schemas.microsoft.com/office/drawing/2014/main" id="{049108DA-357B-B44F-A053-2659EF6435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25</xdr:row>
          <xdr:rowOff>50800</xdr:rowOff>
        </xdr:from>
        <xdr:to>
          <xdr:col>27</xdr:col>
          <xdr:colOff>279400</xdr:colOff>
          <xdr:row>25</xdr:row>
          <xdr:rowOff>241300</xdr:rowOff>
        </xdr:to>
        <xdr:sp macro="" textlink="">
          <xdr:nvSpPr>
            <xdr:cNvPr id="49308" name="Check Box 156" hidden="1">
              <a:extLst>
                <a:ext uri="{63B3BB69-23CF-44E3-9099-C40C66FF867C}">
                  <a14:compatExt spid="_x0000_s49308"/>
                </a:ext>
                <a:ext uri="{FF2B5EF4-FFF2-40B4-BE49-F238E27FC236}">
                  <a16:creationId xmlns:a16="http://schemas.microsoft.com/office/drawing/2014/main" id="{050BFF92-714F-754A-B548-125DD44158C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26</xdr:row>
          <xdr:rowOff>50800</xdr:rowOff>
        </xdr:from>
        <xdr:to>
          <xdr:col>24</xdr:col>
          <xdr:colOff>304800</xdr:colOff>
          <xdr:row>26</xdr:row>
          <xdr:rowOff>241300</xdr:rowOff>
        </xdr:to>
        <xdr:sp macro="" textlink="">
          <xdr:nvSpPr>
            <xdr:cNvPr id="49309" name="Check Box 157" hidden="1">
              <a:extLst>
                <a:ext uri="{63B3BB69-23CF-44E3-9099-C40C66FF867C}">
                  <a14:compatExt spid="_x0000_s49309"/>
                </a:ext>
                <a:ext uri="{FF2B5EF4-FFF2-40B4-BE49-F238E27FC236}">
                  <a16:creationId xmlns:a16="http://schemas.microsoft.com/office/drawing/2014/main" id="{6F6FD037-0EAC-5A44-9568-A01C17824B2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26</xdr:row>
          <xdr:rowOff>50800</xdr:rowOff>
        </xdr:from>
        <xdr:to>
          <xdr:col>25</xdr:col>
          <xdr:colOff>304800</xdr:colOff>
          <xdr:row>26</xdr:row>
          <xdr:rowOff>241300</xdr:rowOff>
        </xdr:to>
        <xdr:sp macro="" textlink="">
          <xdr:nvSpPr>
            <xdr:cNvPr id="49310" name="Check Box 158" hidden="1">
              <a:extLst>
                <a:ext uri="{63B3BB69-23CF-44E3-9099-C40C66FF867C}">
                  <a14:compatExt spid="_x0000_s49310"/>
                </a:ext>
                <a:ext uri="{FF2B5EF4-FFF2-40B4-BE49-F238E27FC236}">
                  <a16:creationId xmlns:a16="http://schemas.microsoft.com/office/drawing/2014/main" id="{6E523D27-0E1A-3542-BF59-F83191B82FD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26</xdr:row>
          <xdr:rowOff>38100</xdr:rowOff>
        </xdr:from>
        <xdr:to>
          <xdr:col>26</xdr:col>
          <xdr:colOff>304800</xdr:colOff>
          <xdr:row>26</xdr:row>
          <xdr:rowOff>241300</xdr:rowOff>
        </xdr:to>
        <xdr:sp macro="" textlink="">
          <xdr:nvSpPr>
            <xdr:cNvPr id="49311" name="Check Box 159" hidden="1">
              <a:extLst>
                <a:ext uri="{63B3BB69-23CF-44E3-9099-C40C66FF867C}">
                  <a14:compatExt spid="_x0000_s49311"/>
                </a:ext>
                <a:ext uri="{FF2B5EF4-FFF2-40B4-BE49-F238E27FC236}">
                  <a16:creationId xmlns:a16="http://schemas.microsoft.com/office/drawing/2014/main" id="{37E30F74-FA61-B64F-A5DB-6C8BD73B6A9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26</xdr:row>
          <xdr:rowOff>38100</xdr:rowOff>
        </xdr:from>
        <xdr:to>
          <xdr:col>27</xdr:col>
          <xdr:colOff>279400</xdr:colOff>
          <xdr:row>26</xdr:row>
          <xdr:rowOff>241300</xdr:rowOff>
        </xdr:to>
        <xdr:sp macro="" textlink="">
          <xdr:nvSpPr>
            <xdr:cNvPr id="49312" name="Check Box 160" hidden="1">
              <a:extLst>
                <a:ext uri="{63B3BB69-23CF-44E3-9099-C40C66FF867C}">
                  <a14:compatExt spid="_x0000_s49312"/>
                </a:ext>
                <a:ext uri="{FF2B5EF4-FFF2-40B4-BE49-F238E27FC236}">
                  <a16:creationId xmlns:a16="http://schemas.microsoft.com/office/drawing/2014/main" id="{34A5F033-9AE3-2D4C-8B01-CFFF397F70C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27</xdr:row>
          <xdr:rowOff>50800</xdr:rowOff>
        </xdr:from>
        <xdr:to>
          <xdr:col>24</xdr:col>
          <xdr:colOff>304800</xdr:colOff>
          <xdr:row>27</xdr:row>
          <xdr:rowOff>241300</xdr:rowOff>
        </xdr:to>
        <xdr:sp macro="" textlink="">
          <xdr:nvSpPr>
            <xdr:cNvPr id="49313" name="Check Box 161" hidden="1">
              <a:extLst>
                <a:ext uri="{63B3BB69-23CF-44E3-9099-C40C66FF867C}">
                  <a14:compatExt spid="_x0000_s49313"/>
                </a:ext>
                <a:ext uri="{FF2B5EF4-FFF2-40B4-BE49-F238E27FC236}">
                  <a16:creationId xmlns:a16="http://schemas.microsoft.com/office/drawing/2014/main" id="{BC894F98-0FD9-9040-94FE-722BE747F5C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27</xdr:row>
          <xdr:rowOff>50800</xdr:rowOff>
        </xdr:from>
        <xdr:to>
          <xdr:col>25</xdr:col>
          <xdr:colOff>304800</xdr:colOff>
          <xdr:row>27</xdr:row>
          <xdr:rowOff>241300</xdr:rowOff>
        </xdr:to>
        <xdr:sp macro="" textlink="">
          <xdr:nvSpPr>
            <xdr:cNvPr id="49314" name="Check Box 162" hidden="1">
              <a:extLst>
                <a:ext uri="{63B3BB69-23CF-44E3-9099-C40C66FF867C}">
                  <a14:compatExt spid="_x0000_s49314"/>
                </a:ext>
                <a:ext uri="{FF2B5EF4-FFF2-40B4-BE49-F238E27FC236}">
                  <a16:creationId xmlns:a16="http://schemas.microsoft.com/office/drawing/2014/main" id="{0828F7CB-1CF4-D443-956C-2E1E54B24FE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27</xdr:row>
          <xdr:rowOff>50800</xdr:rowOff>
        </xdr:from>
        <xdr:to>
          <xdr:col>26</xdr:col>
          <xdr:colOff>304800</xdr:colOff>
          <xdr:row>27</xdr:row>
          <xdr:rowOff>241300</xdr:rowOff>
        </xdr:to>
        <xdr:sp macro="" textlink="">
          <xdr:nvSpPr>
            <xdr:cNvPr id="49315" name="Check Box 163" hidden="1">
              <a:extLst>
                <a:ext uri="{63B3BB69-23CF-44E3-9099-C40C66FF867C}">
                  <a14:compatExt spid="_x0000_s49315"/>
                </a:ext>
                <a:ext uri="{FF2B5EF4-FFF2-40B4-BE49-F238E27FC236}">
                  <a16:creationId xmlns:a16="http://schemas.microsoft.com/office/drawing/2014/main" id="{BFEBDAB6-9A50-3B4A-9D23-04C2F8B92AD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27</xdr:row>
          <xdr:rowOff>38100</xdr:rowOff>
        </xdr:from>
        <xdr:to>
          <xdr:col>27</xdr:col>
          <xdr:colOff>304800</xdr:colOff>
          <xdr:row>27</xdr:row>
          <xdr:rowOff>254000</xdr:rowOff>
        </xdr:to>
        <xdr:sp macro="" textlink="">
          <xdr:nvSpPr>
            <xdr:cNvPr id="49316" name="Check Box 164" hidden="1">
              <a:extLst>
                <a:ext uri="{63B3BB69-23CF-44E3-9099-C40C66FF867C}">
                  <a14:compatExt spid="_x0000_s49316"/>
                </a:ext>
                <a:ext uri="{FF2B5EF4-FFF2-40B4-BE49-F238E27FC236}">
                  <a16:creationId xmlns:a16="http://schemas.microsoft.com/office/drawing/2014/main" id="{D38DA18D-BDE6-C945-B8EB-09EE071633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28</xdr:row>
          <xdr:rowOff>50800</xdr:rowOff>
        </xdr:from>
        <xdr:to>
          <xdr:col>24</xdr:col>
          <xdr:colOff>304800</xdr:colOff>
          <xdr:row>28</xdr:row>
          <xdr:rowOff>228600</xdr:rowOff>
        </xdr:to>
        <xdr:sp macro="" textlink="">
          <xdr:nvSpPr>
            <xdr:cNvPr id="49317" name="Check Box 165" hidden="1">
              <a:extLst>
                <a:ext uri="{63B3BB69-23CF-44E3-9099-C40C66FF867C}">
                  <a14:compatExt spid="_x0000_s49317"/>
                </a:ext>
                <a:ext uri="{FF2B5EF4-FFF2-40B4-BE49-F238E27FC236}">
                  <a16:creationId xmlns:a16="http://schemas.microsoft.com/office/drawing/2014/main" id="{30B22492-33AF-484E-A3BD-C6F42E8E13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28</xdr:row>
          <xdr:rowOff>50800</xdr:rowOff>
        </xdr:from>
        <xdr:to>
          <xdr:col>25</xdr:col>
          <xdr:colOff>304800</xdr:colOff>
          <xdr:row>28</xdr:row>
          <xdr:rowOff>241300</xdr:rowOff>
        </xdr:to>
        <xdr:sp macro="" textlink="">
          <xdr:nvSpPr>
            <xdr:cNvPr id="49318" name="Check Box 166" hidden="1">
              <a:extLst>
                <a:ext uri="{63B3BB69-23CF-44E3-9099-C40C66FF867C}">
                  <a14:compatExt spid="_x0000_s49318"/>
                </a:ext>
                <a:ext uri="{FF2B5EF4-FFF2-40B4-BE49-F238E27FC236}">
                  <a16:creationId xmlns:a16="http://schemas.microsoft.com/office/drawing/2014/main" id="{35C9A4AA-C9BF-7546-ABE6-51D934C3447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28</xdr:row>
          <xdr:rowOff>50800</xdr:rowOff>
        </xdr:from>
        <xdr:to>
          <xdr:col>26</xdr:col>
          <xdr:colOff>304800</xdr:colOff>
          <xdr:row>28</xdr:row>
          <xdr:rowOff>228600</xdr:rowOff>
        </xdr:to>
        <xdr:sp macro="" textlink="">
          <xdr:nvSpPr>
            <xdr:cNvPr id="49319" name="Check Box 167" hidden="1">
              <a:extLst>
                <a:ext uri="{63B3BB69-23CF-44E3-9099-C40C66FF867C}">
                  <a14:compatExt spid="_x0000_s49319"/>
                </a:ext>
                <a:ext uri="{FF2B5EF4-FFF2-40B4-BE49-F238E27FC236}">
                  <a16:creationId xmlns:a16="http://schemas.microsoft.com/office/drawing/2014/main" id="{302F63B7-194E-3C49-8734-51DC582BDD0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28</xdr:row>
          <xdr:rowOff>38100</xdr:rowOff>
        </xdr:from>
        <xdr:to>
          <xdr:col>27</xdr:col>
          <xdr:colOff>304800</xdr:colOff>
          <xdr:row>28</xdr:row>
          <xdr:rowOff>241300</xdr:rowOff>
        </xdr:to>
        <xdr:sp macro="" textlink="">
          <xdr:nvSpPr>
            <xdr:cNvPr id="49320" name="Check Box 168" hidden="1">
              <a:extLst>
                <a:ext uri="{63B3BB69-23CF-44E3-9099-C40C66FF867C}">
                  <a14:compatExt spid="_x0000_s49320"/>
                </a:ext>
                <a:ext uri="{FF2B5EF4-FFF2-40B4-BE49-F238E27FC236}">
                  <a16:creationId xmlns:a16="http://schemas.microsoft.com/office/drawing/2014/main" id="{849F644C-6E94-4146-9A02-7896447FE21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31</xdr:row>
          <xdr:rowOff>38100</xdr:rowOff>
        </xdr:from>
        <xdr:to>
          <xdr:col>24</xdr:col>
          <xdr:colOff>304800</xdr:colOff>
          <xdr:row>31</xdr:row>
          <xdr:rowOff>241300</xdr:rowOff>
        </xdr:to>
        <xdr:sp macro="" textlink="">
          <xdr:nvSpPr>
            <xdr:cNvPr id="49321" name="Check Box 169" hidden="1">
              <a:extLst>
                <a:ext uri="{63B3BB69-23CF-44E3-9099-C40C66FF867C}">
                  <a14:compatExt spid="_x0000_s49321"/>
                </a:ext>
                <a:ext uri="{FF2B5EF4-FFF2-40B4-BE49-F238E27FC236}">
                  <a16:creationId xmlns:a16="http://schemas.microsoft.com/office/drawing/2014/main" id="{BAF67B54-718F-A041-8FA5-6AC7311CA0A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31</xdr:row>
          <xdr:rowOff>50800</xdr:rowOff>
        </xdr:from>
        <xdr:to>
          <xdr:col>25</xdr:col>
          <xdr:colOff>304800</xdr:colOff>
          <xdr:row>31</xdr:row>
          <xdr:rowOff>241300</xdr:rowOff>
        </xdr:to>
        <xdr:sp macro="" textlink="">
          <xdr:nvSpPr>
            <xdr:cNvPr id="49322" name="Check Box 170" hidden="1">
              <a:extLst>
                <a:ext uri="{63B3BB69-23CF-44E3-9099-C40C66FF867C}">
                  <a14:compatExt spid="_x0000_s49322"/>
                </a:ext>
                <a:ext uri="{FF2B5EF4-FFF2-40B4-BE49-F238E27FC236}">
                  <a16:creationId xmlns:a16="http://schemas.microsoft.com/office/drawing/2014/main" id="{E7208380-4FB0-9643-B348-77D9B4C384B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31</xdr:row>
          <xdr:rowOff>38100</xdr:rowOff>
        </xdr:from>
        <xdr:to>
          <xdr:col>26</xdr:col>
          <xdr:colOff>304800</xdr:colOff>
          <xdr:row>31</xdr:row>
          <xdr:rowOff>241300</xdr:rowOff>
        </xdr:to>
        <xdr:sp macro="" textlink="">
          <xdr:nvSpPr>
            <xdr:cNvPr id="49323" name="Check Box 171" hidden="1">
              <a:extLst>
                <a:ext uri="{63B3BB69-23CF-44E3-9099-C40C66FF867C}">
                  <a14:compatExt spid="_x0000_s49323"/>
                </a:ext>
                <a:ext uri="{FF2B5EF4-FFF2-40B4-BE49-F238E27FC236}">
                  <a16:creationId xmlns:a16="http://schemas.microsoft.com/office/drawing/2014/main" id="{BABE3FDE-DE93-EB49-B267-AD32DA8ECC7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31</xdr:row>
          <xdr:rowOff>50800</xdr:rowOff>
        </xdr:from>
        <xdr:to>
          <xdr:col>27</xdr:col>
          <xdr:colOff>279400</xdr:colOff>
          <xdr:row>31</xdr:row>
          <xdr:rowOff>241300</xdr:rowOff>
        </xdr:to>
        <xdr:sp macro="" textlink="">
          <xdr:nvSpPr>
            <xdr:cNvPr id="49324" name="Check Box 172" hidden="1">
              <a:extLst>
                <a:ext uri="{63B3BB69-23CF-44E3-9099-C40C66FF867C}">
                  <a14:compatExt spid="_x0000_s49324"/>
                </a:ext>
                <a:ext uri="{FF2B5EF4-FFF2-40B4-BE49-F238E27FC236}">
                  <a16:creationId xmlns:a16="http://schemas.microsoft.com/office/drawing/2014/main" id="{E1A69AA8-0425-CF4A-B530-191FB0B505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33</xdr:row>
          <xdr:rowOff>50800</xdr:rowOff>
        </xdr:from>
        <xdr:to>
          <xdr:col>24</xdr:col>
          <xdr:colOff>279400</xdr:colOff>
          <xdr:row>33</xdr:row>
          <xdr:rowOff>241300</xdr:rowOff>
        </xdr:to>
        <xdr:sp macro="" textlink="">
          <xdr:nvSpPr>
            <xdr:cNvPr id="49325" name="Check Box 173" hidden="1">
              <a:extLst>
                <a:ext uri="{63B3BB69-23CF-44E3-9099-C40C66FF867C}">
                  <a14:compatExt spid="_x0000_s49325"/>
                </a:ext>
                <a:ext uri="{FF2B5EF4-FFF2-40B4-BE49-F238E27FC236}">
                  <a16:creationId xmlns:a16="http://schemas.microsoft.com/office/drawing/2014/main" id="{0C474D8B-2B77-5846-97F0-664ACEB16D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33</xdr:row>
          <xdr:rowOff>50800</xdr:rowOff>
        </xdr:from>
        <xdr:to>
          <xdr:col>25</xdr:col>
          <xdr:colOff>279400</xdr:colOff>
          <xdr:row>33</xdr:row>
          <xdr:rowOff>241300</xdr:rowOff>
        </xdr:to>
        <xdr:sp macro="" textlink="">
          <xdr:nvSpPr>
            <xdr:cNvPr id="49326" name="Check Box 174" hidden="1">
              <a:extLst>
                <a:ext uri="{63B3BB69-23CF-44E3-9099-C40C66FF867C}">
                  <a14:compatExt spid="_x0000_s49326"/>
                </a:ext>
                <a:ext uri="{FF2B5EF4-FFF2-40B4-BE49-F238E27FC236}">
                  <a16:creationId xmlns:a16="http://schemas.microsoft.com/office/drawing/2014/main" id="{D12B9F31-70E4-0844-A9E4-1833BB2340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33</xdr:row>
          <xdr:rowOff>38100</xdr:rowOff>
        </xdr:from>
        <xdr:to>
          <xdr:col>26</xdr:col>
          <xdr:colOff>317500</xdr:colOff>
          <xdr:row>33</xdr:row>
          <xdr:rowOff>241300</xdr:rowOff>
        </xdr:to>
        <xdr:sp macro="" textlink="">
          <xdr:nvSpPr>
            <xdr:cNvPr id="49327" name="Check Box 175" hidden="1">
              <a:extLst>
                <a:ext uri="{63B3BB69-23CF-44E3-9099-C40C66FF867C}">
                  <a14:compatExt spid="_x0000_s49327"/>
                </a:ext>
                <a:ext uri="{FF2B5EF4-FFF2-40B4-BE49-F238E27FC236}">
                  <a16:creationId xmlns:a16="http://schemas.microsoft.com/office/drawing/2014/main" id="{7F797E32-1F3B-4F40-AAA7-3BF6044F0B2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33</xdr:row>
          <xdr:rowOff>50800</xdr:rowOff>
        </xdr:from>
        <xdr:to>
          <xdr:col>27</xdr:col>
          <xdr:colOff>279400</xdr:colOff>
          <xdr:row>33</xdr:row>
          <xdr:rowOff>241300</xdr:rowOff>
        </xdr:to>
        <xdr:sp macro="" textlink="">
          <xdr:nvSpPr>
            <xdr:cNvPr id="49328" name="Check Box 176" hidden="1">
              <a:extLst>
                <a:ext uri="{63B3BB69-23CF-44E3-9099-C40C66FF867C}">
                  <a14:compatExt spid="_x0000_s49328"/>
                </a:ext>
                <a:ext uri="{FF2B5EF4-FFF2-40B4-BE49-F238E27FC236}">
                  <a16:creationId xmlns:a16="http://schemas.microsoft.com/office/drawing/2014/main" id="{1A314A34-51E2-BE45-BEE1-662891D5944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63500</xdr:colOff>
          <xdr:row>34</xdr:row>
          <xdr:rowOff>50800</xdr:rowOff>
        </xdr:from>
        <xdr:to>
          <xdr:col>24</xdr:col>
          <xdr:colOff>279400</xdr:colOff>
          <xdr:row>34</xdr:row>
          <xdr:rowOff>228600</xdr:rowOff>
        </xdr:to>
        <xdr:sp macro="" textlink="">
          <xdr:nvSpPr>
            <xdr:cNvPr id="49329" name="Check Box 177" hidden="1">
              <a:extLst>
                <a:ext uri="{63B3BB69-23CF-44E3-9099-C40C66FF867C}">
                  <a14:compatExt spid="_x0000_s49329"/>
                </a:ext>
                <a:ext uri="{FF2B5EF4-FFF2-40B4-BE49-F238E27FC236}">
                  <a16:creationId xmlns:a16="http://schemas.microsoft.com/office/drawing/2014/main" id="{8AA8F47B-AC1A-A84D-A35C-169CF4E8291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34</xdr:row>
          <xdr:rowOff>50800</xdr:rowOff>
        </xdr:from>
        <xdr:to>
          <xdr:col>25</xdr:col>
          <xdr:colOff>279400</xdr:colOff>
          <xdr:row>34</xdr:row>
          <xdr:rowOff>241300</xdr:rowOff>
        </xdr:to>
        <xdr:sp macro="" textlink="">
          <xdr:nvSpPr>
            <xdr:cNvPr id="49330" name="Check Box 178" hidden="1">
              <a:extLst>
                <a:ext uri="{63B3BB69-23CF-44E3-9099-C40C66FF867C}">
                  <a14:compatExt spid="_x0000_s49330"/>
                </a:ext>
                <a:ext uri="{FF2B5EF4-FFF2-40B4-BE49-F238E27FC236}">
                  <a16:creationId xmlns:a16="http://schemas.microsoft.com/office/drawing/2014/main" id="{02513A0E-4BD1-E447-BE93-267F8264E9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34</xdr:row>
          <xdr:rowOff>50800</xdr:rowOff>
        </xdr:from>
        <xdr:to>
          <xdr:col>26</xdr:col>
          <xdr:colOff>317500</xdr:colOff>
          <xdr:row>34</xdr:row>
          <xdr:rowOff>228600</xdr:rowOff>
        </xdr:to>
        <xdr:sp macro="" textlink="">
          <xdr:nvSpPr>
            <xdr:cNvPr id="49331" name="Check Box 179" hidden="1">
              <a:extLst>
                <a:ext uri="{63B3BB69-23CF-44E3-9099-C40C66FF867C}">
                  <a14:compatExt spid="_x0000_s49331"/>
                </a:ext>
                <a:ext uri="{FF2B5EF4-FFF2-40B4-BE49-F238E27FC236}">
                  <a16:creationId xmlns:a16="http://schemas.microsoft.com/office/drawing/2014/main" id="{2ED35C38-6C67-0748-AD2C-2C1D0A56802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34</xdr:row>
          <xdr:rowOff>50800</xdr:rowOff>
        </xdr:from>
        <xdr:to>
          <xdr:col>27</xdr:col>
          <xdr:colOff>279400</xdr:colOff>
          <xdr:row>34</xdr:row>
          <xdr:rowOff>241300</xdr:rowOff>
        </xdr:to>
        <xdr:sp macro="" textlink="">
          <xdr:nvSpPr>
            <xdr:cNvPr id="49332" name="Check Box 180" hidden="1">
              <a:extLst>
                <a:ext uri="{63B3BB69-23CF-44E3-9099-C40C66FF867C}">
                  <a14:compatExt spid="_x0000_s49332"/>
                </a:ext>
                <a:ext uri="{FF2B5EF4-FFF2-40B4-BE49-F238E27FC236}">
                  <a16:creationId xmlns:a16="http://schemas.microsoft.com/office/drawing/2014/main" id="{5E61F32B-0B08-5343-B72F-07AD11F2E38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35</xdr:row>
          <xdr:rowOff>38100</xdr:rowOff>
        </xdr:from>
        <xdr:to>
          <xdr:col>24</xdr:col>
          <xdr:colOff>304800</xdr:colOff>
          <xdr:row>35</xdr:row>
          <xdr:rowOff>241300</xdr:rowOff>
        </xdr:to>
        <xdr:sp macro="" textlink="">
          <xdr:nvSpPr>
            <xdr:cNvPr id="49333" name="Check Box 181" hidden="1">
              <a:extLst>
                <a:ext uri="{63B3BB69-23CF-44E3-9099-C40C66FF867C}">
                  <a14:compatExt spid="_x0000_s49333"/>
                </a:ext>
                <a:ext uri="{FF2B5EF4-FFF2-40B4-BE49-F238E27FC236}">
                  <a16:creationId xmlns:a16="http://schemas.microsoft.com/office/drawing/2014/main" id="{21A6A13A-7B2F-D840-BE82-4326B852BAE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35</xdr:row>
          <xdr:rowOff>38100</xdr:rowOff>
        </xdr:from>
        <xdr:to>
          <xdr:col>25</xdr:col>
          <xdr:colOff>304800</xdr:colOff>
          <xdr:row>35</xdr:row>
          <xdr:rowOff>241300</xdr:rowOff>
        </xdr:to>
        <xdr:sp macro="" textlink="">
          <xdr:nvSpPr>
            <xdr:cNvPr id="49334" name="Check Box 182" hidden="1">
              <a:extLst>
                <a:ext uri="{63B3BB69-23CF-44E3-9099-C40C66FF867C}">
                  <a14:compatExt spid="_x0000_s49334"/>
                </a:ext>
                <a:ext uri="{FF2B5EF4-FFF2-40B4-BE49-F238E27FC236}">
                  <a16:creationId xmlns:a16="http://schemas.microsoft.com/office/drawing/2014/main" id="{AA2FCB4B-A792-804F-9B0D-812F39A9655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35</xdr:row>
          <xdr:rowOff>38100</xdr:rowOff>
        </xdr:from>
        <xdr:to>
          <xdr:col>26</xdr:col>
          <xdr:colOff>304800</xdr:colOff>
          <xdr:row>35</xdr:row>
          <xdr:rowOff>241300</xdr:rowOff>
        </xdr:to>
        <xdr:sp macro="" textlink="">
          <xdr:nvSpPr>
            <xdr:cNvPr id="49335" name="Check Box 183" hidden="1">
              <a:extLst>
                <a:ext uri="{63B3BB69-23CF-44E3-9099-C40C66FF867C}">
                  <a14:compatExt spid="_x0000_s49335"/>
                </a:ext>
                <a:ext uri="{FF2B5EF4-FFF2-40B4-BE49-F238E27FC236}">
                  <a16:creationId xmlns:a16="http://schemas.microsoft.com/office/drawing/2014/main" id="{CF08AD3A-A391-CC4D-A9CF-847C41D629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35</xdr:row>
          <xdr:rowOff>50800</xdr:rowOff>
        </xdr:from>
        <xdr:to>
          <xdr:col>27</xdr:col>
          <xdr:colOff>304800</xdr:colOff>
          <xdr:row>35</xdr:row>
          <xdr:rowOff>228600</xdr:rowOff>
        </xdr:to>
        <xdr:sp macro="" textlink="">
          <xdr:nvSpPr>
            <xdr:cNvPr id="49336" name="Check Box 184" hidden="1">
              <a:extLst>
                <a:ext uri="{63B3BB69-23CF-44E3-9099-C40C66FF867C}">
                  <a14:compatExt spid="_x0000_s49336"/>
                </a:ext>
                <a:ext uri="{FF2B5EF4-FFF2-40B4-BE49-F238E27FC236}">
                  <a16:creationId xmlns:a16="http://schemas.microsoft.com/office/drawing/2014/main" id="{E045F115-E618-E444-8AD9-7035A2CD002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37</xdr:row>
          <xdr:rowOff>38100</xdr:rowOff>
        </xdr:from>
        <xdr:to>
          <xdr:col>24</xdr:col>
          <xdr:colOff>304800</xdr:colOff>
          <xdr:row>37</xdr:row>
          <xdr:rowOff>241300</xdr:rowOff>
        </xdr:to>
        <xdr:sp macro="" textlink="">
          <xdr:nvSpPr>
            <xdr:cNvPr id="49337" name="Check Box 185" hidden="1">
              <a:extLst>
                <a:ext uri="{63B3BB69-23CF-44E3-9099-C40C66FF867C}">
                  <a14:compatExt spid="_x0000_s49337"/>
                </a:ext>
                <a:ext uri="{FF2B5EF4-FFF2-40B4-BE49-F238E27FC236}">
                  <a16:creationId xmlns:a16="http://schemas.microsoft.com/office/drawing/2014/main" id="{6ABBD101-E95C-CD4A-B4AD-444D3FB8581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63500</xdr:colOff>
          <xdr:row>37</xdr:row>
          <xdr:rowOff>38100</xdr:rowOff>
        </xdr:from>
        <xdr:to>
          <xdr:col>25</xdr:col>
          <xdr:colOff>279400</xdr:colOff>
          <xdr:row>37</xdr:row>
          <xdr:rowOff>241300</xdr:rowOff>
        </xdr:to>
        <xdr:sp macro="" textlink="">
          <xdr:nvSpPr>
            <xdr:cNvPr id="49338" name="Check Box 186" hidden="1">
              <a:extLst>
                <a:ext uri="{63B3BB69-23CF-44E3-9099-C40C66FF867C}">
                  <a14:compatExt spid="_x0000_s49338"/>
                </a:ext>
                <a:ext uri="{FF2B5EF4-FFF2-40B4-BE49-F238E27FC236}">
                  <a16:creationId xmlns:a16="http://schemas.microsoft.com/office/drawing/2014/main" id="{28121B17-7576-2945-AB7C-3902C7C78AB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37</xdr:row>
          <xdr:rowOff>38100</xdr:rowOff>
        </xdr:from>
        <xdr:to>
          <xdr:col>26</xdr:col>
          <xdr:colOff>304800</xdr:colOff>
          <xdr:row>37</xdr:row>
          <xdr:rowOff>241300</xdr:rowOff>
        </xdr:to>
        <xdr:sp macro="" textlink="">
          <xdr:nvSpPr>
            <xdr:cNvPr id="49339" name="Check Box 187" hidden="1">
              <a:extLst>
                <a:ext uri="{63B3BB69-23CF-44E3-9099-C40C66FF867C}">
                  <a14:compatExt spid="_x0000_s49339"/>
                </a:ext>
                <a:ext uri="{FF2B5EF4-FFF2-40B4-BE49-F238E27FC236}">
                  <a16:creationId xmlns:a16="http://schemas.microsoft.com/office/drawing/2014/main" id="{0D9864BE-E944-224E-A156-102230B265D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37</xdr:row>
          <xdr:rowOff>38100</xdr:rowOff>
        </xdr:from>
        <xdr:to>
          <xdr:col>27</xdr:col>
          <xdr:colOff>304800</xdr:colOff>
          <xdr:row>37</xdr:row>
          <xdr:rowOff>241300</xdr:rowOff>
        </xdr:to>
        <xdr:sp macro="" textlink="">
          <xdr:nvSpPr>
            <xdr:cNvPr id="49340" name="Check Box 188" hidden="1">
              <a:extLst>
                <a:ext uri="{63B3BB69-23CF-44E3-9099-C40C66FF867C}">
                  <a14:compatExt spid="_x0000_s49340"/>
                </a:ext>
                <a:ext uri="{FF2B5EF4-FFF2-40B4-BE49-F238E27FC236}">
                  <a16:creationId xmlns:a16="http://schemas.microsoft.com/office/drawing/2014/main" id="{F15333C5-0704-E34F-B542-DE6789F1BC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38</xdr:row>
          <xdr:rowOff>50800</xdr:rowOff>
        </xdr:from>
        <xdr:to>
          <xdr:col>24</xdr:col>
          <xdr:colOff>279400</xdr:colOff>
          <xdr:row>38</xdr:row>
          <xdr:rowOff>241300</xdr:rowOff>
        </xdr:to>
        <xdr:sp macro="" textlink="">
          <xdr:nvSpPr>
            <xdr:cNvPr id="49341" name="Check Box 189" hidden="1">
              <a:extLst>
                <a:ext uri="{63B3BB69-23CF-44E3-9099-C40C66FF867C}">
                  <a14:compatExt spid="_x0000_s49341"/>
                </a:ext>
                <a:ext uri="{FF2B5EF4-FFF2-40B4-BE49-F238E27FC236}">
                  <a16:creationId xmlns:a16="http://schemas.microsoft.com/office/drawing/2014/main" id="{105AF51C-0519-1747-9232-90DAF125F5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38</xdr:row>
          <xdr:rowOff>50800</xdr:rowOff>
        </xdr:from>
        <xdr:to>
          <xdr:col>25</xdr:col>
          <xdr:colOff>279400</xdr:colOff>
          <xdr:row>38</xdr:row>
          <xdr:rowOff>241300</xdr:rowOff>
        </xdr:to>
        <xdr:sp macro="" textlink="">
          <xdr:nvSpPr>
            <xdr:cNvPr id="49342" name="Check Box 190" hidden="1">
              <a:extLst>
                <a:ext uri="{63B3BB69-23CF-44E3-9099-C40C66FF867C}">
                  <a14:compatExt spid="_x0000_s49342"/>
                </a:ext>
                <a:ext uri="{FF2B5EF4-FFF2-40B4-BE49-F238E27FC236}">
                  <a16:creationId xmlns:a16="http://schemas.microsoft.com/office/drawing/2014/main" id="{238D5F2C-29CE-8444-8655-7E60562E26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38</xdr:row>
          <xdr:rowOff>50800</xdr:rowOff>
        </xdr:from>
        <xdr:to>
          <xdr:col>26</xdr:col>
          <xdr:colOff>304800</xdr:colOff>
          <xdr:row>38</xdr:row>
          <xdr:rowOff>241300</xdr:rowOff>
        </xdr:to>
        <xdr:sp macro="" textlink="">
          <xdr:nvSpPr>
            <xdr:cNvPr id="49343" name="Check Box 191" hidden="1">
              <a:extLst>
                <a:ext uri="{63B3BB69-23CF-44E3-9099-C40C66FF867C}">
                  <a14:compatExt spid="_x0000_s49343"/>
                </a:ext>
                <a:ext uri="{FF2B5EF4-FFF2-40B4-BE49-F238E27FC236}">
                  <a16:creationId xmlns:a16="http://schemas.microsoft.com/office/drawing/2014/main" id="{8CA789E4-EC1E-DE47-AC16-C3FB63DB03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38</xdr:row>
          <xdr:rowOff>38100</xdr:rowOff>
        </xdr:from>
        <xdr:to>
          <xdr:col>27</xdr:col>
          <xdr:colOff>304800</xdr:colOff>
          <xdr:row>38</xdr:row>
          <xdr:rowOff>241300</xdr:rowOff>
        </xdr:to>
        <xdr:sp macro="" textlink="">
          <xdr:nvSpPr>
            <xdr:cNvPr id="49344" name="Check Box 192" hidden="1">
              <a:extLst>
                <a:ext uri="{63B3BB69-23CF-44E3-9099-C40C66FF867C}">
                  <a14:compatExt spid="_x0000_s49344"/>
                </a:ext>
                <a:ext uri="{FF2B5EF4-FFF2-40B4-BE49-F238E27FC236}">
                  <a16:creationId xmlns:a16="http://schemas.microsoft.com/office/drawing/2014/main" id="{05C2BD0C-38C9-154E-AD9F-F36C989EB9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41</xdr:row>
          <xdr:rowOff>50800</xdr:rowOff>
        </xdr:from>
        <xdr:to>
          <xdr:col>24</xdr:col>
          <xdr:colOff>279400</xdr:colOff>
          <xdr:row>41</xdr:row>
          <xdr:rowOff>228600</xdr:rowOff>
        </xdr:to>
        <xdr:sp macro="" textlink="">
          <xdr:nvSpPr>
            <xdr:cNvPr id="49345" name="Check Box 193" hidden="1">
              <a:extLst>
                <a:ext uri="{63B3BB69-23CF-44E3-9099-C40C66FF867C}">
                  <a14:compatExt spid="_x0000_s49345"/>
                </a:ext>
                <a:ext uri="{FF2B5EF4-FFF2-40B4-BE49-F238E27FC236}">
                  <a16:creationId xmlns:a16="http://schemas.microsoft.com/office/drawing/2014/main" id="{D223DD9D-447D-8041-A383-E54858D2A4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41</xdr:row>
          <xdr:rowOff>38100</xdr:rowOff>
        </xdr:from>
        <xdr:to>
          <xdr:col>25</xdr:col>
          <xdr:colOff>304800</xdr:colOff>
          <xdr:row>41</xdr:row>
          <xdr:rowOff>241300</xdr:rowOff>
        </xdr:to>
        <xdr:sp macro="" textlink="">
          <xdr:nvSpPr>
            <xdr:cNvPr id="49346" name="Check Box 194" hidden="1">
              <a:extLst>
                <a:ext uri="{63B3BB69-23CF-44E3-9099-C40C66FF867C}">
                  <a14:compatExt spid="_x0000_s49346"/>
                </a:ext>
                <a:ext uri="{FF2B5EF4-FFF2-40B4-BE49-F238E27FC236}">
                  <a16:creationId xmlns:a16="http://schemas.microsoft.com/office/drawing/2014/main" id="{F3C7255D-DB7D-044E-A567-1CC1AD6D120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41</xdr:row>
          <xdr:rowOff>50800</xdr:rowOff>
        </xdr:from>
        <xdr:to>
          <xdr:col>26</xdr:col>
          <xdr:colOff>304800</xdr:colOff>
          <xdr:row>41</xdr:row>
          <xdr:rowOff>241300</xdr:rowOff>
        </xdr:to>
        <xdr:sp macro="" textlink="">
          <xdr:nvSpPr>
            <xdr:cNvPr id="49347" name="Check Box 195" hidden="1">
              <a:extLst>
                <a:ext uri="{63B3BB69-23CF-44E3-9099-C40C66FF867C}">
                  <a14:compatExt spid="_x0000_s49347"/>
                </a:ext>
                <a:ext uri="{FF2B5EF4-FFF2-40B4-BE49-F238E27FC236}">
                  <a16:creationId xmlns:a16="http://schemas.microsoft.com/office/drawing/2014/main" id="{CF702242-1B3D-BE42-BA15-E070345439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41</xdr:row>
          <xdr:rowOff>38100</xdr:rowOff>
        </xdr:from>
        <xdr:to>
          <xdr:col>27</xdr:col>
          <xdr:colOff>304800</xdr:colOff>
          <xdr:row>41</xdr:row>
          <xdr:rowOff>241300</xdr:rowOff>
        </xdr:to>
        <xdr:sp macro="" textlink="">
          <xdr:nvSpPr>
            <xdr:cNvPr id="49348" name="Check Box 196" hidden="1">
              <a:extLst>
                <a:ext uri="{63B3BB69-23CF-44E3-9099-C40C66FF867C}">
                  <a14:compatExt spid="_x0000_s49348"/>
                </a:ext>
                <a:ext uri="{FF2B5EF4-FFF2-40B4-BE49-F238E27FC236}">
                  <a16:creationId xmlns:a16="http://schemas.microsoft.com/office/drawing/2014/main" id="{3799B92B-8C76-A24E-96C0-684ED1AA8B8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46</xdr:row>
          <xdr:rowOff>50800</xdr:rowOff>
        </xdr:from>
        <xdr:to>
          <xdr:col>24</xdr:col>
          <xdr:colOff>279400</xdr:colOff>
          <xdr:row>46</xdr:row>
          <xdr:rowOff>241300</xdr:rowOff>
        </xdr:to>
        <xdr:sp macro="" textlink="">
          <xdr:nvSpPr>
            <xdr:cNvPr id="49349" name="Check Box 197" hidden="1">
              <a:extLst>
                <a:ext uri="{63B3BB69-23CF-44E3-9099-C40C66FF867C}">
                  <a14:compatExt spid="_x0000_s49349"/>
                </a:ext>
                <a:ext uri="{FF2B5EF4-FFF2-40B4-BE49-F238E27FC236}">
                  <a16:creationId xmlns:a16="http://schemas.microsoft.com/office/drawing/2014/main" id="{4CFA2B42-C1CF-484E-A889-E51FEECAA2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46</xdr:row>
          <xdr:rowOff>50800</xdr:rowOff>
        </xdr:from>
        <xdr:to>
          <xdr:col>25</xdr:col>
          <xdr:colOff>279400</xdr:colOff>
          <xdr:row>46</xdr:row>
          <xdr:rowOff>241300</xdr:rowOff>
        </xdr:to>
        <xdr:sp macro="" textlink="">
          <xdr:nvSpPr>
            <xdr:cNvPr id="49350" name="Check Box 198" hidden="1">
              <a:extLst>
                <a:ext uri="{63B3BB69-23CF-44E3-9099-C40C66FF867C}">
                  <a14:compatExt spid="_x0000_s49350"/>
                </a:ext>
                <a:ext uri="{FF2B5EF4-FFF2-40B4-BE49-F238E27FC236}">
                  <a16:creationId xmlns:a16="http://schemas.microsoft.com/office/drawing/2014/main" id="{CE970D3D-2109-3A4C-9EC1-D2AE5D5047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46</xdr:row>
          <xdr:rowOff>38100</xdr:rowOff>
        </xdr:from>
        <xdr:to>
          <xdr:col>26</xdr:col>
          <xdr:colOff>304800</xdr:colOff>
          <xdr:row>46</xdr:row>
          <xdr:rowOff>241300</xdr:rowOff>
        </xdr:to>
        <xdr:sp macro="" textlink="">
          <xdr:nvSpPr>
            <xdr:cNvPr id="49351" name="Check Box 199" hidden="1">
              <a:extLst>
                <a:ext uri="{63B3BB69-23CF-44E3-9099-C40C66FF867C}">
                  <a14:compatExt spid="_x0000_s49351"/>
                </a:ext>
                <a:ext uri="{FF2B5EF4-FFF2-40B4-BE49-F238E27FC236}">
                  <a16:creationId xmlns:a16="http://schemas.microsoft.com/office/drawing/2014/main" id="{26BB6020-D1CC-3F42-A477-2511CF63188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46</xdr:row>
          <xdr:rowOff>50800</xdr:rowOff>
        </xdr:from>
        <xdr:to>
          <xdr:col>27</xdr:col>
          <xdr:colOff>279400</xdr:colOff>
          <xdr:row>46</xdr:row>
          <xdr:rowOff>241300</xdr:rowOff>
        </xdr:to>
        <xdr:sp macro="" textlink="">
          <xdr:nvSpPr>
            <xdr:cNvPr id="49352" name="Check Box 200" hidden="1">
              <a:extLst>
                <a:ext uri="{63B3BB69-23CF-44E3-9099-C40C66FF867C}">
                  <a14:compatExt spid="_x0000_s49352"/>
                </a:ext>
                <a:ext uri="{FF2B5EF4-FFF2-40B4-BE49-F238E27FC236}">
                  <a16:creationId xmlns:a16="http://schemas.microsoft.com/office/drawing/2014/main" id="{E73A18F1-471E-B444-9672-685CA23A39B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49</xdr:row>
          <xdr:rowOff>50800</xdr:rowOff>
        </xdr:from>
        <xdr:to>
          <xdr:col>24</xdr:col>
          <xdr:colOff>304800</xdr:colOff>
          <xdr:row>49</xdr:row>
          <xdr:rowOff>241300</xdr:rowOff>
        </xdr:to>
        <xdr:sp macro="" textlink="">
          <xdr:nvSpPr>
            <xdr:cNvPr id="49353" name="Check Box 201" hidden="1">
              <a:extLst>
                <a:ext uri="{63B3BB69-23CF-44E3-9099-C40C66FF867C}">
                  <a14:compatExt spid="_x0000_s49353"/>
                </a:ext>
                <a:ext uri="{FF2B5EF4-FFF2-40B4-BE49-F238E27FC236}">
                  <a16:creationId xmlns:a16="http://schemas.microsoft.com/office/drawing/2014/main" id="{071842F3-5F2F-8540-B396-A6F62C8016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49</xdr:row>
          <xdr:rowOff>50800</xdr:rowOff>
        </xdr:from>
        <xdr:to>
          <xdr:col>25</xdr:col>
          <xdr:colOff>304800</xdr:colOff>
          <xdr:row>49</xdr:row>
          <xdr:rowOff>241300</xdr:rowOff>
        </xdr:to>
        <xdr:sp macro="" textlink="">
          <xdr:nvSpPr>
            <xdr:cNvPr id="49354" name="Check Box 202" hidden="1">
              <a:extLst>
                <a:ext uri="{63B3BB69-23CF-44E3-9099-C40C66FF867C}">
                  <a14:compatExt spid="_x0000_s49354"/>
                </a:ext>
                <a:ext uri="{FF2B5EF4-FFF2-40B4-BE49-F238E27FC236}">
                  <a16:creationId xmlns:a16="http://schemas.microsoft.com/office/drawing/2014/main" id="{B2BD9049-1A4F-7E4E-A4F0-3331D694359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50800</xdr:rowOff>
        </xdr:from>
        <xdr:to>
          <xdr:col>26</xdr:col>
          <xdr:colOff>304800</xdr:colOff>
          <xdr:row>49</xdr:row>
          <xdr:rowOff>241300</xdr:rowOff>
        </xdr:to>
        <xdr:sp macro="" textlink="">
          <xdr:nvSpPr>
            <xdr:cNvPr id="49355" name="Check Box 203" hidden="1">
              <a:extLst>
                <a:ext uri="{63B3BB69-23CF-44E3-9099-C40C66FF867C}">
                  <a14:compatExt spid="_x0000_s49355"/>
                </a:ext>
                <a:ext uri="{FF2B5EF4-FFF2-40B4-BE49-F238E27FC236}">
                  <a16:creationId xmlns:a16="http://schemas.microsoft.com/office/drawing/2014/main" id="{DDF8C369-CAD4-0842-BA6F-8F3292B1B8F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49</xdr:row>
          <xdr:rowOff>50800</xdr:rowOff>
        </xdr:from>
        <xdr:to>
          <xdr:col>27</xdr:col>
          <xdr:colOff>304800</xdr:colOff>
          <xdr:row>49</xdr:row>
          <xdr:rowOff>241300</xdr:rowOff>
        </xdr:to>
        <xdr:sp macro="" textlink="">
          <xdr:nvSpPr>
            <xdr:cNvPr id="49356" name="Check Box 204" hidden="1">
              <a:extLst>
                <a:ext uri="{63B3BB69-23CF-44E3-9099-C40C66FF867C}">
                  <a14:compatExt spid="_x0000_s49356"/>
                </a:ext>
                <a:ext uri="{FF2B5EF4-FFF2-40B4-BE49-F238E27FC236}">
                  <a16:creationId xmlns:a16="http://schemas.microsoft.com/office/drawing/2014/main" id="{AC289417-B0C4-CF45-B832-87FBF0777EB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50</xdr:row>
          <xdr:rowOff>50800</xdr:rowOff>
        </xdr:from>
        <xdr:to>
          <xdr:col>24</xdr:col>
          <xdr:colOff>279400</xdr:colOff>
          <xdr:row>50</xdr:row>
          <xdr:rowOff>241300</xdr:rowOff>
        </xdr:to>
        <xdr:sp macro="" textlink="">
          <xdr:nvSpPr>
            <xdr:cNvPr id="49357" name="Check Box 205" hidden="1">
              <a:extLst>
                <a:ext uri="{63B3BB69-23CF-44E3-9099-C40C66FF867C}">
                  <a14:compatExt spid="_x0000_s49357"/>
                </a:ext>
                <a:ext uri="{FF2B5EF4-FFF2-40B4-BE49-F238E27FC236}">
                  <a16:creationId xmlns:a16="http://schemas.microsoft.com/office/drawing/2014/main" id="{217F34F2-C0B8-EB40-AA6C-4D8E61F2DE0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50</xdr:row>
          <xdr:rowOff>50800</xdr:rowOff>
        </xdr:from>
        <xdr:to>
          <xdr:col>25</xdr:col>
          <xdr:colOff>304800</xdr:colOff>
          <xdr:row>50</xdr:row>
          <xdr:rowOff>241300</xdr:rowOff>
        </xdr:to>
        <xdr:sp macro="" textlink="">
          <xdr:nvSpPr>
            <xdr:cNvPr id="49358" name="Check Box 206" hidden="1">
              <a:extLst>
                <a:ext uri="{63B3BB69-23CF-44E3-9099-C40C66FF867C}">
                  <a14:compatExt spid="_x0000_s49358"/>
                </a:ext>
                <a:ext uri="{FF2B5EF4-FFF2-40B4-BE49-F238E27FC236}">
                  <a16:creationId xmlns:a16="http://schemas.microsoft.com/office/drawing/2014/main" id="{DE4EED4A-E0D3-9945-95BB-66D6CA566C1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50</xdr:row>
          <xdr:rowOff>50800</xdr:rowOff>
        </xdr:from>
        <xdr:to>
          <xdr:col>26</xdr:col>
          <xdr:colOff>304800</xdr:colOff>
          <xdr:row>50</xdr:row>
          <xdr:rowOff>241300</xdr:rowOff>
        </xdr:to>
        <xdr:sp macro="" textlink="">
          <xdr:nvSpPr>
            <xdr:cNvPr id="49359" name="Check Box 207" hidden="1">
              <a:extLst>
                <a:ext uri="{63B3BB69-23CF-44E3-9099-C40C66FF867C}">
                  <a14:compatExt spid="_x0000_s49359"/>
                </a:ext>
                <a:ext uri="{FF2B5EF4-FFF2-40B4-BE49-F238E27FC236}">
                  <a16:creationId xmlns:a16="http://schemas.microsoft.com/office/drawing/2014/main" id="{112A55AE-3FEC-F642-9F56-43473C7350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50</xdr:row>
          <xdr:rowOff>50800</xdr:rowOff>
        </xdr:from>
        <xdr:to>
          <xdr:col>27</xdr:col>
          <xdr:colOff>304800</xdr:colOff>
          <xdr:row>50</xdr:row>
          <xdr:rowOff>241300</xdr:rowOff>
        </xdr:to>
        <xdr:sp macro="" textlink="">
          <xdr:nvSpPr>
            <xdr:cNvPr id="49360" name="Check Box 208" hidden="1">
              <a:extLst>
                <a:ext uri="{63B3BB69-23CF-44E3-9099-C40C66FF867C}">
                  <a14:compatExt spid="_x0000_s49360"/>
                </a:ext>
                <a:ext uri="{FF2B5EF4-FFF2-40B4-BE49-F238E27FC236}">
                  <a16:creationId xmlns:a16="http://schemas.microsoft.com/office/drawing/2014/main" id="{2F652F4C-1CBD-7F40-987B-B367615B1C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8</xdr:row>
          <xdr:rowOff>50800</xdr:rowOff>
        </xdr:from>
        <xdr:to>
          <xdr:col>24</xdr:col>
          <xdr:colOff>279400</xdr:colOff>
          <xdr:row>8</xdr:row>
          <xdr:rowOff>228600</xdr:rowOff>
        </xdr:to>
        <xdr:sp macro="" textlink="">
          <xdr:nvSpPr>
            <xdr:cNvPr id="49361" name="Check Box 209" hidden="1">
              <a:extLst>
                <a:ext uri="{63B3BB69-23CF-44E3-9099-C40C66FF867C}">
                  <a14:compatExt spid="_x0000_s49361"/>
                </a:ext>
                <a:ext uri="{FF2B5EF4-FFF2-40B4-BE49-F238E27FC236}">
                  <a16:creationId xmlns:a16="http://schemas.microsoft.com/office/drawing/2014/main" id="{504054D1-7DD8-BB4F-BE60-97EFEE95C0C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8</xdr:row>
          <xdr:rowOff>38100</xdr:rowOff>
        </xdr:from>
        <xdr:to>
          <xdr:col>25</xdr:col>
          <xdr:colOff>304800</xdr:colOff>
          <xdr:row>8</xdr:row>
          <xdr:rowOff>241300</xdr:rowOff>
        </xdr:to>
        <xdr:sp macro="" textlink="">
          <xdr:nvSpPr>
            <xdr:cNvPr id="49362" name="Check Box 210" hidden="1">
              <a:extLst>
                <a:ext uri="{63B3BB69-23CF-44E3-9099-C40C66FF867C}">
                  <a14:compatExt spid="_x0000_s49362"/>
                </a:ext>
                <a:ext uri="{FF2B5EF4-FFF2-40B4-BE49-F238E27FC236}">
                  <a16:creationId xmlns:a16="http://schemas.microsoft.com/office/drawing/2014/main" id="{1BC48F50-1C5A-D54C-B95E-2E6C5999038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8</xdr:row>
          <xdr:rowOff>50800</xdr:rowOff>
        </xdr:from>
        <xdr:to>
          <xdr:col>26</xdr:col>
          <xdr:colOff>304800</xdr:colOff>
          <xdr:row>8</xdr:row>
          <xdr:rowOff>241300</xdr:rowOff>
        </xdr:to>
        <xdr:sp macro="" textlink="">
          <xdr:nvSpPr>
            <xdr:cNvPr id="49363" name="Check Box 211" hidden="1">
              <a:extLst>
                <a:ext uri="{63B3BB69-23CF-44E3-9099-C40C66FF867C}">
                  <a14:compatExt spid="_x0000_s49363"/>
                </a:ext>
                <a:ext uri="{FF2B5EF4-FFF2-40B4-BE49-F238E27FC236}">
                  <a16:creationId xmlns:a16="http://schemas.microsoft.com/office/drawing/2014/main" id="{56E195D4-D49D-B244-BD83-254C5A13749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63500</xdr:colOff>
          <xdr:row>8</xdr:row>
          <xdr:rowOff>38100</xdr:rowOff>
        </xdr:from>
        <xdr:to>
          <xdr:col>27</xdr:col>
          <xdr:colOff>279400</xdr:colOff>
          <xdr:row>8</xdr:row>
          <xdr:rowOff>241300</xdr:rowOff>
        </xdr:to>
        <xdr:sp macro="" textlink="">
          <xdr:nvSpPr>
            <xdr:cNvPr id="49364" name="Check Box 212" hidden="1">
              <a:extLst>
                <a:ext uri="{63B3BB69-23CF-44E3-9099-C40C66FF867C}">
                  <a14:compatExt spid="_x0000_s49364"/>
                </a:ext>
                <a:ext uri="{FF2B5EF4-FFF2-40B4-BE49-F238E27FC236}">
                  <a16:creationId xmlns:a16="http://schemas.microsoft.com/office/drawing/2014/main" id="{1EFBB7C4-567F-B145-8EFA-36017464F84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63500</xdr:colOff>
          <xdr:row>9</xdr:row>
          <xdr:rowOff>38100</xdr:rowOff>
        </xdr:from>
        <xdr:to>
          <xdr:col>24</xdr:col>
          <xdr:colOff>279400</xdr:colOff>
          <xdr:row>9</xdr:row>
          <xdr:rowOff>241300</xdr:rowOff>
        </xdr:to>
        <xdr:sp macro="" textlink="">
          <xdr:nvSpPr>
            <xdr:cNvPr id="49365" name="Check Box 213" hidden="1">
              <a:extLst>
                <a:ext uri="{63B3BB69-23CF-44E3-9099-C40C66FF867C}">
                  <a14:compatExt spid="_x0000_s49365"/>
                </a:ext>
                <a:ext uri="{FF2B5EF4-FFF2-40B4-BE49-F238E27FC236}">
                  <a16:creationId xmlns:a16="http://schemas.microsoft.com/office/drawing/2014/main" id="{97494264-D211-7547-A917-1E85429200F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9</xdr:row>
          <xdr:rowOff>38100</xdr:rowOff>
        </xdr:from>
        <xdr:to>
          <xdr:col>25</xdr:col>
          <xdr:colOff>304800</xdr:colOff>
          <xdr:row>9</xdr:row>
          <xdr:rowOff>241300</xdr:rowOff>
        </xdr:to>
        <xdr:sp macro="" textlink="">
          <xdr:nvSpPr>
            <xdr:cNvPr id="49366" name="Check Box 214" hidden="1">
              <a:extLst>
                <a:ext uri="{63B3BB69-23CF-44E3-9099-C40C66FF867C}">
                  <a14:compatExt spid="_x0000_s49366"/>
                </a:ext>
                <a:ext uri="{FF2B5EF4-FFF2-40B4-BE49-F238E27FC236}">
                  <a16:creationId xmlns:a16="http://schemas.microsoft.com/office/drawing/2014/main" id="{F99FEFA4-1263-944F-9843-DEA64FCDE07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xdr:row>
          <xdr:rowOff>38100</xdr:rowOff>
        </xdr:from>
        <xdr:to>
          <xdr:col>26</xdr:col>
          <xdr:colOff>304800</xdr:colOff>
          <xdr:row>9</xdr:row>
          <xdr:rowOff>241300</xdr:rowOff>
        </xdr:to>
        <xdr:sp macro="" textlink="">
          <xdr:nvSpPr>
            <xdr:cNvPr id="49367" name="Check Box 215" hidden="1">
              <a:extLst>
                <a:ext uri="{63B3BB69-23CF-44E3-9099-C40C66FF867C}">
                  <a14:compatExt spid="_x0000_s49367"/>
                </a:ext>
                <a:ext uri="{FF2B5EF4-FFF2-40B4-BE49-F238E27FC236}">
                  <a16:creationId xmlns:a16="http://schemas.microsoft.com/office/drawing/2014/main" id="{81D5DB11-50C5-B24A-8976-1CCD001039B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9</xdr:row>
          <xdr:rowOff>50800</xdr:rowOff>
        </xdr:from>
        <xdr:to>
          <xdr:col>27</xdr:col>
          <xdr:colOff>279400</xdr:colOff>
          <xdr:row>9</xdr:row>
          <xdr:rowOff>241300</xdr:rowOff>
        </xdr:to>
        <xdr:sp macro="" textlink="">
          <xdr:nvSpPr>
            <xdr:cNvPr id="49368" name="Check Box 216" hidden="1">
              <a:extLst>
                <a:ext uri="{63B3BB69-23CF-44E3-9099-C40C66FF867C}">
                  <a14:compatExt spid="_x0000_s49368"/>
                </a:ext>
                <a:ext uri="{FF2B5EF4-FFF2-40B4-BE49-F238E27FC236}">
                  <a16:creationId xmlns:a16="http://schemas.microsoft.com/office/drawing/2014/main" id="{BAB3ACEE-2161-CE4D-9F3E-43F76CD857F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45</xdr:row>
          <xdr:rowOff>50800</xdr:rowOff>
        </xdr:from>
        <xdr:to>
          <xdr:col>24</xdr:col>
          <xdr:colOff>304800</xdr:colOff>
          <xdr:row>45</xdr:row>
          <xdr:rowOff>228600</xdr:rowOff>
        </xdr:to>
        <xdr:sp macro="" textlink="">
          <xdr:nvSpPr>
            <xdr:cNvPr id="49369" name="Check Box 217" hidden="1">
              <a:extLst>
                <a:ext uri="{63B3BB69-23CF-44E3-9099-C40C66FF867C}">
                  <a14:compatExt spid="_x0000_s49369"/>
                </a:ext>
                <a:ext uri="{FF2B5EF4-FFF2-40B4-BE49-F238E27FC236}">
                  <a16:creationId xmlns:a16="http://schemas.microsoft.com/office/drawing/2014/main" id="{3A12E263-DA1F-A747-B8BB-8F914C32A1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45</xdr:row>
          <xdr:rowOff>50800</xdr:rowOff>
        </xdr:from>
        <xdr:to>
          <xdr:col>25</xdr:col>
          <xdr:colOff>304800</xdr:colOff>
          <xdr:row>45</xdr:row>
          <xdr:rowOff>228600</xdr:rowOff>
        </xdr:to>
        <xdr:sp macro="" textlink="">
          <xdr:nvSpPr>
            <xdr:cNvPr id="49370" name="Check Box 218" hidden="1">
              <a:extLst>
                <a:ext uri="{63B3BB69-23CF-44E3-9099-C40C66FF867C}">
                  <a14:compatExt spid="_x0000_s49370"/>
                </a:ext>
                <a:ext uri="{FF2B5EF4-FFF2-40B4-BE49-F238E27FC236}">
                  <a16:creationId xmlns:a16="http://schemas.microsoft.com/office/drawing/2014/main" id="{F7E42393-D1AE-B74A-96F4-6A66012EACE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45</xdr:row>
          <xdr:rowOff>50800</xdr:rowOff>
        </xdr:from>
        <xdr:to>
          <xdr:col>26</xdr:col>
          <xdr:colOff>304800</xdr:colOff>
          <xdr:row>45</xdr:row>
          <xdr:rowOff>228600</xdr:rowOff>
        </xdr:to>
        <xdr:sp macro="" textlink="">
          <xdr:nvSpPr>
            <xdr:cNvPr id="49371" name="Check Box 219" hidden="1">
              <a:extLst>
                <a:ext uri="{63B3BB69-23CF-44E3-9099-C40C66FF867C}">
                  <a14:compatExt spid="_x0000_s49371"/>
                </a:ext>
                <a:ext uri="{FF2B5EF4-FFF2-40B4-BE49-F238E27FC236}">
                  <a16:creationId xmlns:a16="http://schemas.microsoft.com/office/drawing/2014/main" id="{0EE0340D-A6BA-5943-8EBA-2FD4EF29C1D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45</xdr:row>
          <xdr:rowOff>50800</xdr:rowOff>
        </xdr:from>
        <xdr:to>
          <xdr:col>27</xdr:col>
          <xdr:colOff>304800</xdr:colOff>
          <xdr:row>45</xdr:row>
          <xdr:rowOff>241300</xdr:rowOff>
        </xdr:to>
        <xdr:sp macro="" textlink="">
          <xdr:nvSpPr>
            <xdr:cNvPr id="49372" name="Check Box 220" hidden="1">
              <a:extLst>
                <a:ext uri="{63B3BB69-23CF-44E3-9099-C40C66FF867C}">
                  <a14:compatExt spid="_x0000_s49372"/>
                </a:ext>
                <a:ext uri="{FF2B5EF4-FFF2-40B4-BE49-F238E27FC236}">
                  <a16:creationId xmlns:a16="http://schemas.microsoft.com/office/drawing/2014/main" id="{FD87E189-74BA-3843-B9F5-F33F6BAF19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39</xdr:row>
          <xdr:rowOff>50800</xdr:rowOff>
        </xdr:from>
        <xdr:to>
          <xdr:col>24</xdr:col>
          <xdr:colOff>279400</xdr:colOff>
          <xdr:row>39</xdr:row>
          <xdr:rowOff>241300</xdr:rowOff>
        </xdr:to>
        <xdr:sp macro="" textlink="">
          <xdr:nvSpPr>
            <xdr:cNvPr id="49373" name="Check Box 221" hidden="1">
              <a:extLst>
                <a:ext uri="{63B3BB69-23CF-44E3-9099-C40C66FF867C}">
                  <a14:compatExt spid="_x0000_s49373"/>
                </a:ext>
                <a:ext uri="{FF2B5EF4-FFF2-40B4-BE49-F238E27FC236}">
                  <a16:creationId xmlns:a16="http://schemas.microsoft.com/office/drawing/2014/main" id="{E06EBD2E-B9C3-FC41-9E70-4C7D0D42F7E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39</xdr:row>
          <xdr:rowOff>50800</xdr:rowOff>
        </xdr:from>
        <xdr:to>
          <xdr:col>25</xdr:col>
          <xdr:colOff>304800</xdr:colOff>
          <xdr:row>39</xdr:row>
          <xdr:rowOff>228600</xdr:rowOff>
        </xdr:to>
        <xdr:sp macro="" textlink="">
          <xdr:nvSpPr>
            <xdr:cNvPr id="49374" name="Check Box 222" hidden="1">
              <a:extLst>
                <a:ext uri="{63B3BB69-23CF-44E3-9099-C40C66FF867C}">
                  <a14:compatExt spid="_x0000_s49374"/>
                </a:ext>
                <a:ext uri="{FF2B5EF4-FFF2-40B4-BE49-F238E27FC236}">
                  <a16:creationId xmlns:a16="http://schemas.microsoft.com/office/drawing/2014/main" id="{C04FF3F1-7F91-A44D-BA13-5EB34BAF79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39</xdr:row>
          <xdr:rowOff>50800</xdr:rowOff>
        </xdr:from>
        <xdr:to>
          <xdr:col>26</xdr:col>
          <xdr:colOff>304800</xdr:colOff>
          <xdr:row>39</xdr:row>
          <xdr:rowOff>228600</xdr:rowOff>
        </xdr:to>
        <xdr:sp macro="" textlink="">
          <xdr:nvSpPr>
            <xdr:cNvPr id="49375" name="Check Box 223" hidden="1">
              <a:extLst>
                <a:ext uri="{63B3BB69-23CF-44E3-9099-C40C66FF867C}">
                  <a14:compatExt spid="_x0000_s49375"/>
                </a:ext>
                <a:ext uri="{FF2B5EF4-FFF2-40B4-BE49-F238E27FC236}">
                  <a16:creationId xmlns:a16="http://schemas.microsoft.com/office/drawing/2014/main" id="{A4F855D8-A7B2-5440-BE8A-4827B87D5EA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39</xdr:row>
          <xdr:rowOff>50800</xdr:rowOff>
        </xdr:from>
        <xdr:to>
          <xdr:col>27</xdr:col>
          <xdr:colOff>304800</xdr:colOff>
          <xdr:row>39</xdr:row>
          <xdr:rowOff>228600</xdr:rowOff>
        </xdr:to>
        <xdr:sp macro="" textlink="">
          <xdr:nvSpPr>
            <xdr:cNvPr id="49376" name="Check Box 224" hidden="1">
              <a:extLst>
                <a:ext uri="{63B3BB69-23CF-44E3-9099-C40C66FF867C}">
                  <a14:compatExt spid="_x0000_s49376"/>
                </a:ext>
                <a:ext uri="{FF2B5EF4-FFF2-40B4-BE49-F238E27FC236}">
                  <a16:creationId xmlns:a16="http://schemas.microsoft.com/office/drawing/2014/main" id="{CD37BE91-86D2-A849-B0DB-DF30D6C2A9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40</xdr:row>
          <xdr:rowOff>38100</xdr:rowOff>
        </xdr:from>
        <xdr:to>
          <xdr:col>24</xdr:col>
          <xdr:colOff>304800</xdr:colOff>
          <xdr:row>40</xdr:row>
          <xdr:rowOff>241300</xdr:rowOff>
        </xdr:to>
        <xdr:sp macro="" textlink="">
          <xdr:nvSpPr>
            <xdr:cNvPr id="49377" name="Check Box 225" hidden="1">
              <a:extLst>
                <a:ext uri="{63B3BB69-23CF-44E3-9099-C40C66FF867C}">
                  <a14:compatExt spid="_x0000_s49377"/>
                </a:ext>
                <a:ext uri="{FF2B5EF4-FFF2-40B4-BE49-F238E27FC236}">
                  <a16:creationId xmlns:a16="http://schemas.microsoft.com/office/drawing/2014/main" id="{EB3173A6-EC63-E646-B2C6-533AD034228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40</xdr:row>
          <xdr:rowOff>38100</xdr:rowOff>
        </xdr:from>
        <xdr:to>
          <xdr:col>25</xdr:col>
          <xdr:colOff>279400</xdr:colOff>
          <xdr:row>40</xdr:row>
          <xdr:rowOff>241300</xdr:rowOff>
        </xdr:to>
        <xdr:sp macro="" textlink="">
          <xdr:nvSpPr>
            <xdr:cNvPr id="49378" name="Check Box 226" hidden="1">
              <a:extLst>
                <a:ext uri="{63B3BB69-23CF-44E3-9099-C40C66FF867C}">
                  <a14:compatExt spid="_x0000_s49378"/>
                </a:ext>
                <a:ext uri="{FF2B5EF4-FFF2-40B4-BE49-F238E27FC236}">
                  <a16:creationId xmlns:a16="http://schemas.microsoft.com/office/drawing/2014/main" id="{9D2493F0-665F-7A4B-888D-69D5896713A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40</xdr:row>
          <xdr:rowOff>38100</xdr:rowOff>
        </xdr:from>
        <xdr:to>
          <xdr:col>26</xdr:col>
          <xdr:colOff>304800</xdr:colOff>
          <xdr:row>40</xdr:row>
          <xdr:rowOff>241300</xdr:rowOff>
        </xdr:to>
        <xdr:sp macro="" textlink="">
          <xdr:nvSpPr>
            <xdr:cNvPr id="49379" name="Check Box 227" hidden="1">
              <a:extLst>
                <a:ext uri="{63B3BB69-23CF-44E3-9099-C40C66FF867C}">
                  <a14:compatExt spid="_x0000_s49379"/>
                </a:ext>
                <a:ext uri="{FF2B5EF4-FFF2-40B4-BE49-F238E27FC236}">
                  <a16:creationId xmlns:a16="http://schemas.microsoft.com/office/drawing/2014/main" id="{A7FC5A0F-626B-A14D-93E0-598C4A94781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40</xdr:row>
          <xdr:rowOff>50800</xdr:rowOff>
        </xdr:from>
        <xdr:to>
          <xdr:col>27</xdr:col>
          <xdr:colOff>304800</xdr:colOff>
          <xdr:row>40</xdr:row>
          <xdr:rowOff>241300</xdr:rowOff>
        </xdr:to>
        <xdr:sp macro="" textlink="">
          <xdr:nvSpPr>
            <xdr:cNvPr id="49380" name="Check Box 228" hidden="1">
              <a:extLst>
                <a:ext uri="{63B3BB69-23CF-44E3-9099-C40C66FF867C}">
                  <a14:compatExt spid="_x0000_s49380"/>
                </a:ext>
                <a:ext uri="{FF2B5EF4-FFF2-40B4-BE49-F238E27FC236}">
                  <a16:creationId xmlns:a16="http://schemas.microsoft.com/office/drawing/2014/main" id="{044F8D97-4D6B-C14A-940F-13A2A87D3BB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51</xdr:row>
          <xdr:rowOff>50800</xdr:rowOff>
        </xdr:from>
        <xdr:to>
          <xdr:col>24</xdr:col>
          <xdr:colOff>304800</xdr:colOff>
          <xdr:row>51</xdr:row>
          <xdr:rowOff>241300</xdr:rowOff>
        </xdr:to>
        <xdr:sp macro="" textlink="">
          <xdr:nvSpPr>
            <xdr:cNvPr id="49381" name="Check Box 229" hidden="1">
              <a:extLst>
                <a:ext uri="{63B3BB69-23CF-44E3-9099-C40C66FF867C}">
                  <a14:compatExt spid="_x0000_s49381"/>
                </a:ext>
                <a:ext uri="{FF2B5EF4-FFF2-40B4-BE49-F238E27FC236}">
                  <a16:creationId xmlns:a16="http://schemas.microsoft.com/office/drawing/2014/main" id="{C7814103-552C-4046-A67B-BDA9CD8375E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51</xdr:row>
          <xdr:rowOff>50800</xdr:rowOff>
        </xdr:from>
        <xdr:to>
          <xdr:col>25</xdr:col>
          <xdr:colOff>279400</xdr:colOff>
          <xdr:row>51</xdr:row>
          <xdr:rowOff>241300</xdr:rowOff>
        </xdr:to>
        <xdr:sp macro="" textlink="">
          <xdr:nvSpPr>
            <xdr:cNvPr id="49382" name="Check Box 230" hidden="1">
              <a:extLst>
                <a:ext uri="{63B3BB69-23CF-44E3-9099-C40C66FF867C}">
                  <a14:compatExt spid="_x0000_s49382"/>
                </a:ext>
                <a:ext uri="{FF2B5EF4-FFF2-40B4-BE49-F238E27FC236}">
                  <a16:creationId xmlns:a16="http://schemas.microsoft.com/office/drawing/2014/main" id="{C128233F-788C-9F4C-BBEB-4EA05ACCA6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51</xdr:row>
          <xdr:rowOff>50800</xdr:rowOff>
        </xdr:from>
        <xdr:to>
          <xdr:col>26</xdr:col>
          <xdr:colOff>304800</xdr:colOff>
          <xdr:row>51</xdr:row>
          <xdr:rowOff>241300</xdr:rowOff>
        </xdr:to>
        <xdr:sp macro="" textlink="">
          <xdr:nvSpPr>
            <xdr:cNvPr id="49383" name="Check Box 231" hidden="1">
              <a:extLst>
                <a:ext uri="{63B3BB69-23CF-44E3-9099-C40C66FF867C}">
                  <a14:compatExt spid="_x0000_s49383"/>
                </a:ext>
                <a:ext uri="{FF2B5EF4-FFF2-40B4-BE49-F238E27FC236}">
                  <a16:creationId xmlns:a16="http://schemas.microsoft.com/office/drawing/2014/main" id="{6BADB6E7-B061-DE4B-846B-AF4537EBBF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51</xdr:row>
          <xdr:rowOff>38100</xdr:rowOff>
        </xdr:from>
        <xdr:to>
          <xdr:col>27</xdr:col>
          <xdr:colOff>279400</xdr:colOff>
          <xdr:row>51</xdr:row>
          <xdr:rowOff>254000</xdr:rowOff>
        </xdr:to>
        <xdr:sp macro="" textlink="">
          <xdr:nvSpPr>
            <xdr:cNvPr id="49384" name="Check Box 232" hidden="1">
              <a:extLst>
                <a:ext uri="{63B3BB69-23CF-44E3-9099-C40C66FF867C}">
                  <a14:compatExt spid="_x0000_s49384"/>
                </a:ext>
                <a:ext uri="{FF2B5EF4-FFF2-40B4-BE49-F238E27FC236}">
                  <a16:creationId xmlns:a16="http://schemas.microsoft.com/office/drawing/2014/main" id="{0C5FC8B0-ED07-E743-827F-00014077AC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13</xdr:row>
          <xdr:rowOff>50800</xdr:rowOff>
        </xdr:from>
        <xdr:to>
          <xdr:col>24</xdr:col>
          <xdr:colOff>279400</xdr:colOff>
          <xdr:row>13</xdr:row>
          <xdr:rowOff>228600</xdr:rowOff>
        </xdr:to>
        <xdr:sp macro="" textlink="">
          <xdr:nvSpPr>
            <xdr:cNvPr id="49385" name="Check Box 233" hidden="1">
              <a:extLst>
                <a:ext uri="{63B3BB69-23CF-44E3-9099-C40C66FF867C}">
                  <a14:compatExt spid="_x0000_s49385"/>
                </a:ext>
                <a:ext uri="{FF2B5EF4-FFF2-40B4-BE49-F238E27FC236}">
                  <a16:creationId xmlns:a16="http://schemas.microsoft.com/office/drawing/2014/main" id="{FD5E4334-DB15-7E4A-9A13-FABC6C210C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13</xdr:row>
          <xdr:rowOff>50800</xdr:rowOff>
        </xdr:from>
        <xdr:to>
          <xdr:col>25</xdr:col>
          <xdr:colOff>304800</xdr:colOff>
          <xdr:row>13</xdr:row>
          <xdr:rowOff>241300</xdr:rowOff>
        </xdr:to>
        <xdr:sp macro="" textlink="">
          <xdr:nvSpPr>
            <xdr:cNvPr id="49386" name="Check Box 234" hidden="1">
              <a:extLst>
                <a:ext uri="{63B3BB69-23CF-44E3-9099-C40C66FF867C}">
                  <a14:compatExt spid="_x0000_s49386"/>
                </a:ext>
                <a:ext uri="{FF2B5EF4-FFF2-40B4-BE49-F238E27FC236}">
                  <a16:creationId xmlns:a16="http://schemas.microsoft.com/office/drawing/2014/main" id="{11B040DA-9434-B34F-8DC5-DEB249817BE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xdr:row>
          <xdr:rowOff>50800</xdr:rowOff>
        </xdr:from>
        <xdr:to>
          <xdr:col>26</xdr:col>
          <xdr:colOff>304800</xdr:colOff>
          <xdr:row>13</xdr:row>
          <xdr:rowOff>228600</xdr:rowOff>
        </xdr:to>
        <xdr:sp macro="" textlink="">
          <xdr:nvSpPr>
            <xdr:cNvPr id="49387" name="Check Box 235" hidden="1">
              <a:extLst>
                <a:ext uri="{63B3BB69-23CF-44E3-9099-C40C66FF867C}">
                  <a14:compatExt spid="_x0000_s49387"/>
                </a:ext>
                <a:ext uri="{FF2B5EF4-FFF2-40B4-BE49-F238E27FC236}">
                  <a16:creationId xmlns:a16="http://schemas.microsoft.com/office/drawing/2014/main" id="{9F537195-3293-2E44-A27E-D8186F917A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13</xdr:row>
          <xdr:rowOff>50800</xdr:rowOff>
        </xdr:from>
        <xdr:to>
          <xdr:col>27</xdr:col>
          <xdr:colOff>304800</xdr:colOff>
          <xdr:row>13</xdr:row>
          <xdr:rowOff>241300</xdr:rowOff>
        </xdr:to>
        <xdr:sp macro="" textlink="">
          <xdr:nvSpPr>
            <xdr:cNvPr id="49388" name="Check Box 236" hidden="1">
              <a:extLst>
                <a:ext uri="{63B3BB69-23CF-44E3-9099-C40C66FF867C}">
                  <a14:compatExt spid="_x0000_s49388"/>
                </a:ext>
                <a:ext uri="{FF2B5EF4-FFF2-40B4-BE49-F238E27FC236}">
                  <a16:creationId xmlns:a16="http://schemas.microsoft.com/office/drawing/2014/main" id="{EF43E53B-E352-B246-8022-11164DCF53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14</xdr:row>
          <xdr:rowOff>38100</xdr:rowOff>
        </xdr:from>
        <xdr:to>
          <xdr:col>24</xdr:col>
          <xdr:colOff>304800</xdr:colOff>
          <xdr:row>14</xdr:row>
          <xdr:rowOff>241300</xdr:rowOff>
        </xdr:to>
        <xdr:sp macro="" textlink="">
          <xdr:nvSpPr>
            <xdr:cNvPr id="49389" name="Check Box 237" hidden="1">
              <a:extLst>
                <a:ext uri="{63B3BB69-23CF-44E3-9099-C40C66FF867C}">
                  <a14:compatExt spid="_x0000_s49389"/>
                </a:ext>
                <a:ext uri="{FF2B5EF4-FFF2-40B4-BE49-F238E27FC236}">
                  <a16:creationId xmlns:a16="http://schemas.microsoft.com/office/drawing/2014/main" id="{34D85CAD-FF2C-BA49-B6C3-632407A5C3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14</xdr:row>
          <xdr:rowOff>38100</xdr:rowOff>
        </xdr:from>
        <xdr:to>
          <xdr:col>25</xdr:col>
          <xdr:colOff>304800</xdr:colOff>
          <xdr:row>14</xdr:row>
          <xdr:rowOff>241300</xdr:rowOff>
        </xdr:to>
        <xdr:sp macro="" textlink="">
          <xdr:nvSpPr>
            <xdr:cNvPr id="49390" name="Check Box 238" hidden="1">
              <a:extLst>
                <a:ext uri="{63B3BB69-23CF-44E3-9099-C40C66FF867C}">
                  <a14:compatExt spid="_x0000_s49390"/>
                </a:ext>
                <a:ext uri="{FF2B5EF4-FFF2-40B4-BE49-F238E27FC236}">
                  <a16:creationId xmlns:a16="http://schemas.microsoft.com/office/drawing/2014/main" id="{F54C8B5A-CB43-D440-8C32-60BF69F634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14</xdr:row>
          <xdr:rowOff>38100</xdr:rowOff>
        </xdr:from>
        <xdr:to>
          <xdr:col>26</xdr:col>
          <xdr:colOff>304800</xdr:colOff>
          <xdr:row>14</xdr:row>
          <xdr:rowOff>241300</xdr:rowOff>
        </xdr:to>
        <xdr:sp macro="" textlink="">
          <xdr:nvSpPr>
            <xdr:cNvPr id="49391" name="Check Box 239" hidden="1">
              <a:extLst>
                <a:ext uri="{63B3BB69-23CF-44E3-9099-C40C66FF867C}">
                  <a14:compatExt spid="_x0000_s49391"/>
                </a:ext>
                <a:ext uri="{FF2B5EF4-FFF2-40B4-BE49-F238E27FC236}">
                  <a16:creationId xmlns:a16="http://schemas.microsoft.com/office/drawing/2014/main" id="{68025C6E-3ABC-F349-A78B-1C57EA45A46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14</xdr:row>
          <xdr:rowOff>50800</xdr:rowOff>
        </xdr:from>
        <xdr:to>
          <xdr:col>27</xdr:col>
          <xdr:colOff>304800</xdr:colOff>
          <xdr:row>14</xdr:row>
          <xdr:rowOff>241300</xdr:rowOff>
        </xdr:to>
        <xdr:sp macro="" textlink="">
          <xdr:nvSpPr>
            <xdr:cNvPr id="49392" name="Check Box 240" hidden="1">
              <a:extLst>
                <a:ext uri="{63B3BB69-23CF-44E3-9099-C40C66FF867C}">
                  <a14:compatExt spid="_x0000_s49392"/>
                </a:ext>
                <a:ext uri="{FF2B5EF4-FFF2-40B4-BE49-F238E27FC236}">
                  <a16:creationId xmlns:a16="http://schemas.microsoft.com/office/drawing/2014/main" id="{B01A0258-5058-2943-B160-80A23EF74B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42</xdr:row>
          <xdr:rowOff>38100</xdr:rowOff>
        </xdr:from>
        <xdr:to>
          <xdr:col>24</xdr:col>
          <xdr:colOff>304800</xdr:colOff>
          <xdr:row>42</xdr:row>
          <xdr:rowOff>241300</xdr:rowOff>
        </xdr:to>
        <xdr:sp macro="" textlink="">
          <xdr:nvSpPr>
            <xdr:cNvPr id="49393" name="Check Box 241" hidden="1">
              <a:extLst>
                <a:ext uri="{63B3BB69-23CF-44E3-9099-C40C66FF867C}">
                  <a14:compatExt spid="_x0000_s49393"/>
                </a:ext>
                <a:ext uri="{FF2B5EF4-FFF2-40B4-BE49-F238E27FC236}">
                  <a16:creationId xmlns:a16="http://schemas.microsoft.com/office/drawing/2014/main" id="{32A794A7-FCAF-C74E-A8E0-A3276F0374B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42</xdr:row>
          <xdr:rowOff>38100</xdr:rowOff>
        </xdr:from>
        <xdr:to>
          <xdr:col>25</xdr:col>
          <xdr:colOff>304800</xdr:colOff>
          <xdr:row>42</xdr:row>
          <xdr:rowOff>241300</xdr:rowOff>
        </xdr:to>
        <xdr:sp macro="" textlink="">
          <xdr:nvSpPr>
            <xdr:cNvPr id="49394" name="Check Box 242" hidden="1">
              <a:extLst>
                <a:ext uri="{63B3BB69-23CF-44E3-9099-C40C66FF867C}">
                  <a14:compatExt spid="_x0000_s49394"/>
                </a:ext>
                <a:ext uri="{FF2B5EF4-FFF2-40B4-BE49-F238E27FC236}">
                  <a16:creationId xmlns:a16="http://schemas.microsoft.com/office/drawing/2014/main" id="{E215E94E-93A0-1C42-8EFA-8367C04F3D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42</xdr:row>
          <xdr:rowOff>38100</xdr:rowOff>
        </xdr:from>
        <xdr:to>
          <xdr:col>26</xdr:col>
          <xdr:colOff>304800</xdr:colOff>
          <xdr:row>42</xdr:row>
          <xdr:rowOff>241300</xdr:rowOff>
        </xdr:to>
        <xdr:sp macro="" textlink="">
          <xdr:nvSpPr>
            <xdr:cNvPr id="49395" name="Check Box 243" hidden="1">
              <a:extLst>
                <a:ext uri="{63B3BB69-23CF-44E3-9099-C40C66FF867C}">
                  <a14:compatExt spid="_x0000_s49395"/>
                </a:ext>
                <a:ext uri="{FF2B5EF4-FFF2-40B4-BE49-F238E27FC236}">
                  <a16:creationId xmlns:a16="http://schemas.microsoft.com/office/drawing/2014/main" id="{18195751-06E5-1D4B-8809-E67285EDA16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42</xdr:row>
          <xdr:rowOff>38100</xdr:rowOff>
        </xdr:from>
        <xdr:to>
          <xdr:col>27</xdr:col>
          <xdr:colOff>304800</xdr:colOff>
          <xdr:row>42</xdr:row>
          <xdr:rowOff>241300</xdr:rowOff>
        </xdr:to>
        <xdr:sp macro="" textlink="">
          <xdr:nvSpPr>
            <xdr:cNvPr id="49396" name="Check Box 244" hidden="1">
              <a:extLst>
                <a:ext uri="{63B3BB69-23CF-44E3-9099-C40C66FF867C}">
                  <a14:compatExt spid="_x0000_s49396"/>
                </a:ext>
                <a:ext uri="{FF2B5EF4-FFF2-40B4-BE49-F238E27FC236}">
                  <a16:creationId xmlns:a16="http://schemas.microsoft.com/office/drawing/2014/main" id="{6FB58A2F-1728-4A48-971E-8FC4ED4481D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48</xdr:row>
          <xdr:rowOff>63500</xdr:rowOff>
        </xdr:from>
        <xdr:to>
          <xdr:col>24</xdr:col>
          <xdr:colOff>304800</xdr:colOff>
          <xdr:row>48</xdr:row>
          <xdr:rowOff>228600</xdr:rowOff>
        </xdr:to>
        <xdr:sp macro="" textlink="">
          <xdr:nvSpPr>
            <xdr:cNvPr id="49397" name="Check Box 245" hidden="1">
              <a:extLst>
                <a:ext uri="{63B3BB69-23CF-44E3-9099-C40C66FF867C}">
                  <a14:compatExt spid="_x0000_s49397"/>
                </a:ext>
                <a:ext uri="{FF2B5EF4-FFF2-40B4-BE49-F238E27FC236}">
                  <a16:creationId xmlns:a16="http://schemas.microsoft.com/office/drawing/2014/main" id="{17B50B44-B1D0-E942-805A-EA115EE9ADC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48</xdr:row>
          <xdr:rowOff>38100</xdr:rowOff>
        </xdr:from>
        <xdr:to>
          <xdr:col>25</xdr:col>
          <xdr:colOff>304800</xdr:colOff>
          <xdr:row>48</xdr:row>
          <xdr:rowOff>241300</xdr:rowOff>
        </xdr:to>
        <xdr:sp macro="" textlink="">
          <xdr:nvSpPr>
            <xdr:cNvPr id="49398" name="Check Box 246" hidden="1">
              <a:extLst>
                <a:ext uri="{63B3BB69-23CF-44E3-9099-C40C66FF867C}">
                  <a14:compatExt spid="_x0000_s49398"/>
                </a:ext>
                <a:ext uri="{FF2B5EF4-FFF2-40B4-BE49-F238E27FC236}">
                  <a16:creationId xmlns:a16="http://schemas.microsoft.com/office/drawing/2014/main" id="{CF5AE10F-EA51-DB49-9B61-C8D6EBE2D2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48</xdr:row>
          <xdr:rowOff>38100</xdr:rowOff>
        </xdr:from>
        <xdr:to>
          <xdr:col>26</xdr:col>
          <xdr:colOff>279400</xdr:colOff>
          <xdr:row>48</xdr:row>
          <xdr:rowOff>241300</xdr:rowOff>
        </xdr:to>
        <xdr:sp macro="" textlink="">
          <xdr:nvSpPr>
            <xdr:cNvPr id="49399" name="Check Box 247" hidden="1">
              <a:extLst>
                <a:ext uri="{63B3BB69-23CF-44E3-9099-C40C66FF867C}">
                  <a14:compatExt spid="_x0000_s49399"/>
                </a:ext>
                <a:ext uri="{FF2B5EF4-FFF2-40B4-BE49-F238E27FC236}">
                  <a16:creationId xmlns:a16="http://schemas.microsoft.com/office/drawing/2014/main" id="{AD58DC96-3622-8F43-8663-F57881DB30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48</xdr:row>
          <xdr:rowOff>38100</xdr:rowOff>
        </xdr:from>
        <xdr:to>
          <xdr:col>27</xdr:col>
          <xdr:colOff>304800</xdr:colOff>
          <xdr:row>48</xdr:row>
          <xdr:rowOff>241300</xdr:rowOff>
        </xdr:to>
        <xdr:sp macro="" textlink="">
          <xdr:nvSpPr>
            <xdr:cNvPr id="49400" name="Check Box 248" hidden="1">
              <a:extLst>
                <a:ext uri="{63B3BB69-23CF-44E3-9099-C40C66FF867C}">
                  <a14:compatExt spid="_x0000_s49400"/>
                </a:ext>
                <a:ext uri="{FF2B5EF4-FFF2-40B4-BE49-F238E27FC236}">
                  <a16:creationId xmlns:a16="http://schemas.microsoft.com/office/drawing/2014/main" id="{27D8BC04-790A-7F45-860D-420C4A3B15D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43</xdr:row>
          <xdr:rowOff>63500</xdr:rowOff>
        </xdr:from>
        <xdr:to>
          <xdr:col>24</xdr:col>
          <xdr:colOff>304800</xdr:colOff>
          <xdr:row>43</xdr:row>
          <xdr:rowOff>203200</xdr:rowOff>
        </xdr:to>
        <xdr:sp macro="" textlink="">
          <xdr:nvSpPr>
            <xdr:cNvPr id="49401" name="Check Box 249" hidden="1">
              <a:extLst>
                <a:ext uri="{63B3BB69-23CF-44E3-9099-C40C66FF867C}">
                  <a14:compatExt spid="_x0000_s49401"/>
                </a:ext>
                <a:ext uri="{FF2B5EF4-FFF2-40B4-BE49-F238E27FC236}">
                  <a16:creationId xmlns:a16="http://schemas.microsoft.com/office/drawing/2014/main" id="{92B396EE-8F96-9148-B216-4C24E151FBB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43</xdr:row>
          <xdr:rowOff>38100</xdr:rowOff>
        </xdr:from>
        <xdr:to>
          <xdr:col>25</xdr:col>
          <xdr:colOff>304800</xdr:colOff>
          <xdr:row>43</xdr:row>
          <xdr:rowOff>241300</xdr:rowOff>
        </xdr:to>
        <xdr:sp macro="" textlink="">
          <xdr:nvSpPr>
            <xdr:cNvPr id="49402" name="Check Box 250" hidden="1">
              <a:extLst>
                <a:ext uri="{63B3BB69-23CF-44E3-9099-C40C66FF867C}">
                  <a14:compatExt spid="_x0000_s49402"/>
                </a:ext>
                <a:ext uri="{FF2B5EF4-FFF2-40B4-BE49-F238E27FC236}">
                  <a16:creationId xmlns:a16="http://schemas.microsoft.com/office/drawing/2014/main" id="{11BBEE9F-37B1-0643-832F-5FD9232CDCF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43</xdr:row>
          <xdr:rowOff>50800</xdr:rowOff>
        </xdr:from>
        <xdr:to>
          <xdr:col>26</xdr:col>
          <xdr:colOff>279400</xdr:colOff>
          <xdr:row>43</xdr:row>
          <xdr:rowOff>241300</xdr:rowOff>
        </xdr:to>
        <xdr:sp macro="" textlink="">
          <xdr:nvSpPr>
            <xdr:cNvPr id="49403" name="Check Box 251" hidden="1">
              <a:extLst>
                <a:ext uri="{63B3BB69-23CF-44E3-9099-C40C66FF867C}">
                  <a14:compatExt spid="_x0000_s49403"/>
                </a:ext>
                <a:ext uri="{FF2B5EF4-FFF2-40B4-BE49-F238E27FC236}">
                  <a16:creationId xmlns:a16="http://schemas.microsoft.com/office/drawing/2014/main" id="{8C13577A-6D68-DF4F-AF92-9D73435842F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43</xdr:row>
          <xdr:rowOff>38100</xdr:rowOff>
        </xdr:from>
        <xdr:to>
          <xdr:col>27</xdr:col>
          <xdr:colOff>279400</xdr:colOff>
          <xdr:row>43</xdr:row>
          <xdr:rowOff>241300</xdr:rowOff>
        </xdr:to>
        <xdr:sp macro="" textlink="">
          <xdr:nvSpPr>
            <xdr:cNvPr id="49404" name="Check Box 252" hidden="1">
              <a:extLst>
                <a:ext uri="{63B3BB69-23CF-44E3-9099-C40C66FF867C}">
                  <a14:compatExt spid="_x0000_s49404"/>
                </a:ext>
                <a:ext uri="{FF2B5EF4-FFF2-40B4-BE49-F238E27FC236}">
                  <a16:creationId xmlns:a16="http://schemas.microsoft.com/office/drawing/2014/main" id="{96A6C973-8867-524F-B12D-6CEC9B2802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44</xdr:row>
          <xdr:rowOff>38100</xdr:rowOff>
        </xdr:from>
        <xdr:to>
          <xdr:col>24</xdr:col>
          <xdr:colOff>304800</xdr:colOff>
          <xdr:row>44</xdr:row>
          <xdr:rowOff>241300</xdr:rowOff>
        </xdr:to>
        <xdr:sp macro="" textlink="">
          <xdr:nvSpPr>
            <xdr:cNvPr id="49405" name="Check Box 253" hidden="1">
              <a:extLst>
                <a:ext uri="{63B3BB69-23CF-44E3-9099-C40C66FF867C}">
                  <a14:compatExt spid="_x0000_s49405"/>
                </a:ext>
                <a:ext uri="{FF2B5EF4-FFF2-40B4-BE49-F238E27FC236}">
                  <a16:creationId xmlns:a16="http://schemas.microsoft.com/office/drawing/2014/main" id="{A6A0D906-C13E-8543-B842-01626B00C4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44</xdr:row>
          <xdr:rowOff>38100</xdr:rowOff>
        </xdr:from>
        <xdr:to>
          <xdr:col>25</xdr:col>
          <xdr:colOff>304800</xdr:colOff>
          <xdr:row>44</xdr:row>
          <xdr:rowOff>241300</xdr:rowOff>
        </xdr:to>
        <xdr:sp macro="" textlink="">
          <xdr:nvSpPr>
            <xdr:cNvPr id="49406" name="Check Box 254" hidden="1">
              <a:extLst>
                <a:ext uri="{63B3BB69-23CF-44E3-9099-C40C66FF867C}">
                  <a14:compatExt spid="_x0000_s49406"/>
                </a:ext>
                <a:ext uri="{FF2B5EF4-FFF2-40B4-BE49-F238E27FC236}">
                  <a16:creationId xmlns:a16="http://schemas.microsoft.com/office/drawing/2014/main" id="{F8727564-3CD0-C640-BF1E-B904D49C5BE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44</xdr:row>
          <xdr:rowOff>38100</xdr:rowOff>
        </xdr:from>
        <xdr:to>
          <xdr:col>26</xdr:col>
          <xdr:colOff>304800</xdr:colOff>
          <xdr:row>44</xdr:row>
          <xdr:rowOff>241300</xdr:rowOff>
        </xdr:to>
        <xdr:sp macro="" textlink="">
          <xdr:nvSpPr>
            <xdr:cNvPr id="49407" name="Check Box 255" hidden="1">
              <a:extLst>
                <a:ext uri="{63B3BB69-23CF-44E3-9099-C40C66FF867C}">
                  <a14:compatExt spid="_x0000_s49407"/>
                </a:ext>
                <a:ext uri="{FF2B5EF4-FFF2-40B4-BE49-F238E27FC236}">
                  <a16:creationId xmlns:a16="http://schemas.microsoft.com/office/drawing/2014/main" id="{042DD1DF-DCD8-3E4E-851D-0D3158C8FEF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44</xdr:row>
          <xdr:rowOff>50800</xdr:rowOff>
        </xdr:from>
        <xdr:to>
          <xdr:col>27</xdr:col>
          <xdr:colOff>304800</xdr:colOff>
          <xdr:row>44</xdr:row>
          <xdr:rowOff>241300</xdr:rowOff>
        </xdr:to>
        <xdr:sp macro="" textlink="">
          <xdr:nvSpPr>
            <xdr:cNvPr id="49408" name="Check Box 256" hidden="1">
              <a:extLst>
                <a:ext uri="{63B3BB69-23CF-44E3-9099-C40C66FF867C}">
                  <a14:compatExt spid="_x0000_s49408"/>
                </a:ext>
                <a:ext uri="{FF2B5EF4-FFF2-40B4-BE49-F238E27FC236}">
                  <a16:creationId xmlns:a16="http://schemas.microsoft.com/office/drawing/2014/main" id="{18E6F2EB-CBB8-BC49-91D0-1084A66073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47</xdr:row>
          <xdr:rowOff>50800</xdr:rowOff>
        </xdr:from>
        <xdr:to>
          <xdr:col>24</xdr:col>
          <xdr:colOff>304800</xdr:colOff>
          <xdr:row>47</xdr:row>
          <xdr:rowOff>241300</xdr:rowOff>
        </xdr:to>
        <xdr:sp macro="" textlink="">
          <xdr:nvSpPr>
            <xdr:cNvPr id="49409" name="Check Box 257" hidden="1">
              <a:extLst>
                <a:ext uri="{63B3BB69-23CF-44E3-9099-C40C66FF867C}">
                  <a14:compatExt spid="_x0000_s49409"/>
                </a:ext>
                <a:ext uri="{FF2B5EF4-FFF2-40B4-BE49-F238E27FC236}">
                  <a16:creationId xmlns:a16="http://schemas.microsoft.com/office/drawing/2014/main" id="{A1D59DDC-7172-F242-A694-DC71005024D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47</xdr:row>
          <xdr:rowOff>38100</xdr:rowOff>
        </xdr:from>
        <xdr:to>
          <xdr:col>25</xdr:col>
          <xdr:colOff>304800</xdr:colOff>
          <xdr:row>47</xdr:row>
          <xdr:rowOff>254000</xdr:rowOff>
        </xdr:to>
        <xdr:sp macro="" textlink="">
          <xdr:nvSpPr>
            <xdr:cNvPr id="49410" name="Check Box 258" hidden="1">
              <a:extLst>
                <a:ext uri="{63B3BB69-23CF-44E3-9099-C40C66FF867C}">
                  <a14:compatExt spid="_x0000_s49410"/>
                </a:ext>
                <a:ext uri="{FF2B5EF4-FFF2-40B4-BE49-F238E27FC236}">
                  <a16:creationId xmlns:a16="http://schemas.microsoft.com/office/drawing/2014/main" id="{DE846364-ED9E-1046-BAF7-C917ED39049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47</xdr:row>
          <xdr:rowOff>38100</xdr:rowOff>
        </xdr:from>
        <xdr:to>
          <xdr:col>26</xdr:col>
          <xdr:colOff>279400</xdr:colOff>
          <xdr:row>47</xdr:row>
          <xdr:rowOff>241300</xdr:rowOff>
        </xdr:to>
        <xdr:sp macro="" textlink="">
          <xdr:nvSpPr>
            <xdr:cNvPr id="49411" name="Check Box 259" hidden="1">
              <a:extLst>
                <a:ext uri="{63B3BB69-23CF-44E3-9099-C40C66FF867C}">
                  <a14:compatExt spid="_x0000_s49411"/>
                </a:ext>
                <a:ext uri="{FF2B5EF4-FFF2-40B4-BE49-F238E27FC236}">
                  <a16:creationId xmlns:a16="http://schemas.microsoft.com/office/drawing/2014/main" id="{D5CA1C63-FD74-B742-9DBB-8ED9484835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47</xdr:row>
          <xdr:rowOff>38100</xdr:rowOff>
        </xdr:from>
        <xdr:to>
          <xdr:col>27</xdr:col>
          <xdr:colOff>279400</xdr:colOff>
          <xdr:row>47</xdr:row>
          <xdr:rowOff>254000</xdr:rowOff>
        </xdr:to>
        <xdr:sp macro="" textlink="">
          <xdr:nvSpPr>
            <xdr:cNvPr id="49412" name="Check Box 260" hidden="1">
              <a:extLst>
                <a:ext uri="{63B3BB69-23CF-44E3-9099-C40C66FF867C}">
                  <a14:compatExt spid="_x0000_s49412"/>
                </a:ext>
                <a:ext uri="{FF2B5EF4-FFF2-40B4-BE49-F238E27FC236}">
                  <a16:creationId xmlns:a16="http://schemas.microsoft.com/office/drawing/2014/main" id="{3DADE510-B758-024A-9204-5E33EA6379D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52</xdr:row>
          <xdr:rowOff>38100</xdr:rowOff>
        </xdr:from>
        <xdr:to>
          <xdr:col>24</xdr:col>
          <xdr:colOff>304800</xdr:colOff>
          <xdr:row>52</xdr:row>
          <xdr:rowOff>241300</xdr:rowOff>
        </xdr:to>
        <xdr:sp macro="" textlink="">
          <xdr:nvSpPr>
            <xdr:cNvPr id="49413" name="Check Box 261" hidden="1">
              <a:extLst>
                <a:ext uri="{63B3BB69-23CF-44E3-9099-C40C66FF867C}">
                  <a14:compatExt spid="_x0000_s49413"/>
                </a:ext>
                <a:ext uri="{FF2B5EF4-FFF2-40B4-BE49-F238E27FC236}">
                  <a16:creationId xmlns:a16="http://schemas.microsoft.com/office/drawing/2014/main" id="{27821AEB-80F0-4146-8C0A-4CB8608B76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52</xdr:row>
          <xdr:rowOff>38100</xdr:rowOff>
        </xdr:from>
        <xdr:to>
          <xdr:col>25</xdr:col>
          <xdr:colOff>304800</xdr:colOff>
          <xdr:row>52</xdr:row>
          <xdr:rowOff>241300</xdr:rowOff>
        </xdr:to>
        <xdr:sp macro="" textlink="">
          <xdr:nvSpPr>
            <xdr:cNvPr id="49414" name="Check Box 262" hidden="1">
              <a:extLst>
                <a:ext uri="{63B3BB69-23CF-44E3-9099-C40C66FF867C}">
                  <a14:compatExt spid="_x0000_s49414"/>
                </a:ext>
                <a:ext uri="{FF2B5EF4-FFF2-40B4-BE49-F238E27FC236}">
                  <a16:creationId xmlns:a16="http://schemas.microsoft.com/office/drawing/2014/main" id="{9227D596-F497-964F-9E41-81C7155A1A1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52</xdr:row>
          <xdr:rowOff>38100</xdr:rowOff>
        </xdr:from>
        <xdr:to>
          <xdr:col>26</xdr:col>
          <xdr:colOff>304800</xdr:colOff>
          <xdr:row>52</xdr:row>
          <xdr:rowOff>241300</xdr:rowOff>
        </xdr:to>
        <xdr:sp macro="" textlink="">
          <xdr:nvSpPr>
            <xdr:cNvPr id="49415" name="Check Box 263" hidden="1">
              <a:extLst>
                <a:ext uri="{63B3BB69-23CF-44E3-9099-C40C66FF867C}">
                  <a14:compatExt spid="_x0000_s49415"/>
                </a:ext>
                <a:ext uri="{FF2B5EF4-FFF2-40B4-BE49-F238E27FC236}">
                  <a16:creationId xmlns:a16="http://schemas.microsoft.com/office/drawing/2014/main" id="{694D280E-F296-FD41-8D7B-4D305E92F37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52</xdr:row>
          <xdr:rowOff>38100</xdr:rowOff>
        </xdr:from>
        <xdr:to>
          <xdr:col>27</xdr:col>
          <xdr:colOff>304800</xdr:colOff>
          <xdr:row>52</xdr:row>
          <xdr:rowOff>241300</xdr:rowOff>
        </xdr:to>
        <xdr:sp macro="" textlink="">
          <xdr:nvSpPr>
            <xdr:cNvPr id="49416" name="Check Box 264" hidden="1">
              <a:extLst>
                <a:ext uri="{63B3BB69-23CF-44E3-9099-C40C66FF867C}">
                  <a14:compatExt spid="_x0000_s49416"/>
                </a:ext>
                <a:ext uri="{FF2B5EF4-FFF2-40B4-BE49-F238E27FC236}">
                  <a16:creationId xmlns:a16="http://schemas.microsoft.com/office/drawing/2014/main" id="{4E6A1607-1897-B241-8965-BABCAA985BD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12</xdr:row>
          <xdr:rowOff>50800</xdr:rowOff>
        </xdr:from>
        <xdr:to>
          <xdr:col>7</xdr:col>
          <xdr:colOff>279400</xdr:colOff>
          <xdr:row>12</xdr:row>
          <xdr:rowOff>241300</xdr:rowOff>
        </xdr:to>
        <xdr:sp macro="" textlink="">
          <xdr:nvSpPr>
            <xdr:cNvPr id="49417" name="Check Box 265" hidden="1">
              <a:extLst>
                <a:ext uri="{63B3BB69-23CF-44E3-9099-C40C66FF867C}">
                  <a14:compatExt spid="_x0000_s49417"/>
                </a:ext>
                <a:ext uri="{FF2B5EF4-FFF2-40B4-BE49-F238E27FC236}">
                  <a16:creationId xmlns:a16="http://schemas.microsoft.com/office/drawing/2014/main" id="{61697F18-8AB2-7945-8817-8E4BEEC549F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12</xdr:row>
          <xdr:rowOff>38100</xdr:rowOff>
        </xdr:from>
        <xdr:to>
          <xdr:col>8</xdr:col>
          <xdr:colOff>279400</xdr:colOff>
          <xdr:row>12</xdr:row>
          <xdr:rowOff>241300</xdr:rowOff>
        </xdr:to>
        <xdr:sp macro="" textlink="">
          <xdr:nvSpPr>
            <xdr:cNvPr id="49418" name="Check Box 266" hidden="1">
              <a:extLst>
                <a:ext uri="{63B3BB69-23CF-44E3-9099-C40C66FF867C}">
                  <a14:compatExt spid="_x0000_s49418"/>
                </a:ext>
                <a:ext uri="{FF2B5EF4-FFF2-40B4-BE49-F238E27FC236}">
                  <a16:creationId xmlns:a16="http://schemas.microsoft.com/office/drawing/2014/main" id="{C25069D5-CAD5-6648-B667-4D91AA236AF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xdr:row>
          <xdr:rowOff>38100</xdr:rowOff>
        </xdr:from>
        <xdr:to>
          <xdr:col>9</xdr:col>
          <xdr:colOff>304800</xdr:colOff>
          <xdr:row>12</xdr:row>
          <xdr:rowOff>254000</xdr:rowOff>
        </xdr:to>
        <xdr:sp macro="" textlink="">
          <xdr:nvSpPr>
            <xdr:cNvPr id="49419" name="Check Box 267" hidden="1">
              <a:extLst>
                <a:ext uri="{63B3BB69-23CF-44E3-9099-C40C66FF867C}">
                  <a14:compatExt spid="_x0000_s49419"/>
                </a:ext>
                <a:ext uri="{FF2B5EF4-FFF2-40B4-BE49-F238E27FC236}">
                  <a16:creationId xmlns:a16="http://schemas.microsoft.com/office/drawing/2014/main" id="{6B170FBD-A26B-3248-9D49-AB2B8ECE52C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12</xdr:row>
          <xdr:rowOff>50800</xdr:rowOff>
        </xdr:from>
        <xdr:to>
          <xdr:col>10</xdr:col>
          <xdr:colOff>304800</xdr:colOff>
          <xdr:row>12</xdr:row>
          <xdr:rowOff>241300</xdr:rowOff>
        </xdr:to>
        <xdr:sp macro="" textlink="">
          <xdr:nvSpPr>
            <xdr:cNvPr id="49420" name="Check Box 268" hidden="1">
              <a:extLst>
                <a:ext uri="{63B3BB69-23CF-44E3-9099-C40C66FF867C}">
                  <a14:compatExt spid="_x0000_s49420"/>
                </a:ext>
                <a:ext uri="{FF2B5EF4-FFF2-40B4-BE49-F238E27FC236}">
                  <a16:creationId xmlns:a16="http://schemas.microsoft.com/office/drawing/2014/main" id="{51ACA6E6-B290-B643-A062-27F0BE2E62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13</xdr:row>
          <xdr:rowOff>50800</xdr:rowOff>
        </xdr:from>
        <xdr:to>
          <xdr:col>7</xdr:col>
          <xdr:colOff>279400</xdr:colOff>
          <xdr:row>13</xdr:row>
          <xdr:rowOff>228600</xdr:rowOff>
        </xdr:to>
        <xdr:sp macro="" textlink="">
          <xdr:nvSpPr>
            <xdr:cNvPr id="49422" name="Check Box 270" hidden="1">
              <a:extLst>
                <a:ext uri="{63B3BB69-23CF-44E3-9099-C40C66FF867C}">
                  <a14:compatExt spid="_x0000_s49422"/>
                </a:ext>
                <a:ext uri="{FF2B5EF4-FFF2-40B4-BE49-F238E27FC236}">
                  <a16:creationId xmlns:a16="http://schemas.microsoft.com/office/drawing/2014/main" id="{471CFA33-FDFF-9A49-B094-9F8F3B5BBC6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13</xdr:row>
          <xdr:rowOff>38100</xdr:rowOff>
        </xdr:from>
        <xdr:to>
          <xdr:col>8</xdr:col>
          <xdr:colOff>279400</xdr:colOff>
          <xdr:row>13</xdr:row>
          <xdr:rowOff>241300</xdr:rowOff>
        </xdr:to>
        <xdr:sp macro="" textlink="">
          <xdr:nvSpPr>
            <xdr:cNvPr id="49423" name="Check Box 271" hidden="1">
              <a:extLst>
                <a:ext uri="{63B3BB69-23CF-44E3-9099-C40C66FF867C}">
                  <a14:compatExt spid="_x0000_s49423"/>
                </a:ext>
                <a:ext uri="{FF2B5EF4-FFF2-40B4-BE49-F238E27FC236}">
                  <a16:creationId xmlns:a16="http://schemas.microsoft.com/office/drawing/2014/main" id="{945CE9C8-0900-C74A-AABF-C86A4F0FF92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13</xdr:row>
          <xdr:rowOff>50800</xdr:rowOff>
        </xdr:from>
        <xdr:to>
          <xdr:col>9</xdr:col>
          <xdr:colOff>304800</xdr:colOff>
          <xdr:row>13</xdr:row>
          <xdr:rowOff>241300</xdr:rowOff>
        </xdr:to>
        <xdr:sp macro="" textlink="">
          <xdr:nvSpPr>
            <xdr:cNvPr id="49424" name="Check Box 272" hidden="1">
              <a:extLst>
                <a:ext uri="{63B3BB69-23CF-44E3-9099-C40C66FF867C}">
                  <a14:compatExt spid="_x0000_s49424"/>
                </a:ext>
                <a:ext uri="{FF2B5EF4-FFF2-40B4-BE49-F238E27FC236}">
                  <a16:creationId xmlns:a16="http://schemas.microsoft.com/office/drawing/2014/main" id="{70851A74-7650-464F-B054-479B15743D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13</xdr:row>
          <xdr:rowOff>38100</xdr:rowOff>
        </xdr:from>
        <xdr:to>
          <xdr:col>10</xdr:col>
          <xdr:colOff>304800</xdr:colOff>
          <xdr:row>13</xdr:row>
          <xdr:rowOff>254000</xdr:rowOff>
        </xdr:to>
        <xdr:sp macro="" textlink="">
          <xdr:nvSpPr>
            <xdr:cNvPr id="49425" name="Check Box 273" hidden="1">
              <a:extLst>
                <a:ext uri="{63B3BB69-23CF-44E3-9099-C40C66FF867C}">
                  <a14:compatExt spid="_x0000_s49425"/>
                </a:ext>
                <a:ext uri="{FF2B5EF4-FFF2-40B4-BE49-F238E27FC236}">
                  <a16:creationId xmlns:a16="http://schemas.microsoft.com/office/drawing/2014/main" id="{5CB79188-5FC8-654F-A0A3-CDFF002C5A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16</xdr:row>
          <xdr:rowOff>50800</xdr:rowOff>
        </xdr:from>
        <xdr:to>
          <xdr:col>7</xdr:col>
          <xdr:colOff>279400</xdr:colOff>
          <xdr:row>16</xdr:row>
          <xdr:rowOff>228600</xdr:rowOff>
        </xdr:to>
        <xdr:sp macro="" textlink="">
          <xdr:nvSpPr>
            <xdr:cNvPr id="49426" name="Check Box 274" hidden="1">
              <a:extLst>
                <a:ext uri="{63B3BB69-23CF-44E3-9099-C40C66FF867C}">
                  <a14:compatExt spid="_x0000_s49426"/>
                </a:ext>
                <a:ext uri="{FF2B5EF4-FFF2-40B4-BE49-F238E27FC236}">
                  <a16:creationId xmlns:a16="http://schemas.microsoft.com/office/drawing/2014/main" id="{33D35189-33B7-7E4B-94EF-5DB1FDE548F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19</xdr:row>
          <xdr:rowOff>38100</xdr:rowOff>
        </xdr:from>
        <xdr:to>
          <xdr:col>8</xdr:col>
          <xdr:colOff>279400</xdr:colOff>
          <xdr:row>19</xdr:row>
          <xdr:rowOff>241300</xdr:rowOff>
        </xdr:to>
        <xdr:sp macro="" textlink="">
          <xdr:nvSpPr>
            <xdr:cNvPr id="49427" name="Check Box 275" hidden="1">
              <a:extLst>
                <a:ext uri="{63B3BB69-23CF-44E3-9099-C40C66FF867C}">
                  <a14:compatExt spid="_x0000_s49427"/>
                </a:ext>
                <a:ext uri="{FF2B5EF4-FFF2-40B4-BE49-F238E27FC236}">
                  <a16:creationId xmlns:a16="http://schemas.microsoft.com/office/drawing/2014/main" id="{380A1AE7-BE9F-1640-9C61-CC5B8B3C30E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19</xdr:row>
          <xdr:rowOff>38100</xdr:rowOff>
        </xdr:from>
        <xdr:to>
          <xdr:col>9</xdr:col>
          <xdr:colOff>279400</xdr:colOff>
          <xdr:row>19</xdr:row>
          <xdr:rowOff>241300</xdr:rowOff>
        </xdr:to>
        <xdr:sp macro="" textlink="">
          <xdr:nvSpPr>
            <xdr:cNvPr id="49428" name="Check Box 276" hidden="1">
              <a:extLst>
                <a:ext uri="{63B3BB69-23CF-44E3-9099-C40C66FF867C}">
                  <a14:compatExt spid="_x0000_s49428"/>
                </a:ext>
                <a:ext uri="{FF2B5EF4-FFF2-40B4-BE49-F238E27FC236}">
                  <a16:creationId xmlns:a16="http://schemas.microsoft.com/office/drawing/2014/main" id="{238282CE-CF4B-CC42-AA07-8E63680084F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19</xdr:row>
          <xdr:rowOff>38100</xdr:rowOff>
        </xdr:from>
        <xdr:to>
          <xdr:col>10</xdr:col>
          <xdr:colOff>279400</xdr:colOff>
          <xdr:row>19</xdr:row>
          <xdr:rowOff>241300</xdr:rowOff>
        </xdr:to>
        <xdr:sp macro="" textlink="">
          <xdr:nvSpPr>
            <xdr:cNvPr id="49429" name="Check Box 277" hidden="1">
              <a:extLst>
                <a:ext uri="{63B3BB69-23CF-44E3-9099-C40C66FF867C}">
                  <a14:compatExt spid="_x0000_s49429"/>
                </a:ext>
                <a:ext uri="{FF2B5EF4-FFF2-40B4-BE49-F238E27FC236}">
                  <a16:creationId xmlns:a16="http://schemas.microsoft.com/office/drawing/2014/main" id="{9E1590B5-A79A-BA4C-9059-64EDF59FDFF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19</xdr:row>
          <xdr:rowOff>50800</xdr:rowOff>
        </xdr:from>
        <xdr:to>
          <xdr:col>7</xdr:col>
          <xdr:colOff>279400</xdr:colOff>
          <xdr:row>19</xdr:row>
          <xdr:rowOff>228600</xdr:rowOff>
        </xdr:to>
        <xdr:sp macro="" textlink="">
          <xdr:nvSpPr>
            <xdr:cNvPr id="49430" name="Check Box 278" hidden="1">
              <a:extLst>
                <a:ext uri="{63B3BB69-23CF-44E3-9099-C40C66FF867C}">
                  <a14:compatExt spid="_x0000_s49430"/>
                </a:ext>
                <a:ext uri="{FF2B5EF4-FFF2-40B4-BE49-F238E27FC236}">
                  <a16:creationId xmlns:a16="http://schemas.microsoft.com/office/drawing/2014/main" id="{F4398EEB-1200-1549-A59A-CAF80C5D66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18</xdr:row>
          <xdr:rowOff>38100</xdr:rowOff>
        </xdr:from>
        <xdr:to>
          <xdr:col>8</xdr:col>
          <xdr:colOff>279400</xdr:colOff>
          <xdr:row>18</xdr:row>
          <xdr:rowOff>241300</xdr:rowOff>
        </xdr:to>
        <xdr:sp macro="" textlink="">
          <xdr:nvSpPr>
            <xdr:cNvPr id="49431" name="Check Box 279" hidden="1">
              <a:extLst>
                <a:ext uri="{63B3BB69-23CF-44E3-9099-C40C66FF867C}">
                  <a14:compatExt spid="_x0000_s49431"/>
                </a:ext>
                <a:ext uri="{FF2B5EF4-FFF2-40B4-BE49-F238E27FC236}">
                  <a16:creationId xmlns:a16="http://schemas.microsoft.com/office/drawing/2014/main" id="{277EC618-C739-474A-8AD4-AAF3D821F8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18</xdr:row>
          <xdr:rowOff>38100</xdr:rowOff>
        </xdr:from>
        <xdr:to>
          <xdr:col>9</xdr:col>
          <xdr:colOff>279400</xdr:colOff>
          <xdr:row>18</xdr:row>
          <xdr:rowOff>241300</xdr:rowOff>
        </xdr:to>
        <xdr:sp macro="" textlink="">
          <xdr:nvSpPr>
            <xdr:cNvPr id="49432" name="Check Box 280" hidden="1">
              <a:extLst>
                <a:ext uri="{63B3BB69-23CF-44E3-9099-C40C66FF867C}">
                  <a14:compatExt spid="_x0000_s49432"/>
                </a:ext>
                <a:ext uri="{FF2B5EF4-FFF2-40B4-BE49-F238E27FC236}">
                  <a16:creationId xmlns:a16="http://schemas.microsoft.com/office/drawing/2014/main" id="{90D15E28-3FA7-904E-84BC-7F667122FD6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18</xdr:row>
          <xdr:rowOff>38100</xdr:rowOff>
        </xdr:from>
        <xdr:to>
          <xdr:col>10</xdr:col>
          <xdr:colOff>279400</xdr:colOff>
          <xdr:row>18</xdr:row>
          <xdr:rowOff>241300</xdr:rowOff>
        </xdr:to>
        <xdr:sp macro="" textlink="">
          <xdr:nvSpPr>
            <xdr:cNvPr id="49433" name="Check Box 281" hidden="1">
              <a:extLst>
                <a:ext uri="{63B3BB69-23CF-44E3-9099-C40C66FF867C}">
                  <a14:compatExt spid="_x0000_s49433"/>
                </a:ext>
                <a:ext uri="{FF2B5EF4-FFF2-40B4-BE49-F238E27FC236}">
                  <a16:creationId xmlns:a16="http://schemas.microsoft.com/office/drawing/2014/main" id="{E79CC453-4565-7C41-BC10-78A82B193D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18</xdr:row>
          <xdr:rowOff>50800</xdr:rowOff>
        </xdr:from>
        <xdr:to>
          <xdr:col>7</xdr:col>
          <xdr:colOff>279400</xdr:colOff>
          <xdr:row>18</xdr:row>
          <xdr:rowOff>228600</xdr:rowOff>
        </xdr:to>
        <xdr:sp macro="" textlink="">
          <xdr:nvSpPr>
            <xdr:cNvPr id="49434" name="Check Box 282" hidden="1">
              <a:extLst>
                <a:ext uri="{63B3BB69-23CF-44E3-9099-C40C66FF867C}">
                  <a14:compatExt spid="_x0000_s49434"/>
                </a:ext>
                <a:ext uri="{FF2B5EF4-FFF2-40B4-BE49-F238E27FC236}">
                  <a16:creationId xmlns:a16="http://schemas.microsoft.com/office/drawing/2014/main" id="{62C06732-285F-5E48-8221-475896FF043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17</xdr:row>
          <xdr:rowOff>38100</xdr:rowOff>
        </xdr:from>
        <xdr:to>
          <xdr:col>8</xdr:col>
          <xdr:colOff>279400</xdr:colOff>
          <xdr:row>17</xdr:row>
          <xdr:rowOff>241300</xdr:rowOff>
        </xdr:to>
        <xdr:sp macro="" textlink="">
          <xdr:nvSpPr>
            <xdr:cNvPr id="49435" name="Check Box 283" hidden="1">
              <a:extLst>
                <a:ext uri="{63B3BB69-23CF-44E3-9099-C40C66FF867C}">
                  <a14:compatExt spid="_x0000_s49435"/>
                </a:ext>
                <a:ext uri="{FF2B5EF4-FFF2-40B4-BE49-F238E27FC236}">
                  <a16:creationId xmlns:a16="http://schemas.microsoft.com/office/drawing/2014/main" id="{4165ED33-6A7D-4346-8E05-B3B884186E8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17</xdr:row>
          <xdr:rowOff>38100</xdr:rowOff>
        </xdr:from>
        <xdr:to>
          <xdr:col>9</xdr:col>
          <xdr:colOff>279400</xdr:colOff>
          <xdr:row>17</xdr:row>
          <xdr:rowOff>241300</xdr:rowOff>
        </xdr:to>
        <xdr:sp macro="" textlink="">
          <xdr:nvSpPr>
            <xdr:cNvPr id="49436" name="Check Box 284" hidden="1">
              <a:extLst>
                <a:ext uri="{63B3BB69-23CF-44E3-9099-C40C66FF867C}">
                  <a14:compatExt spid="_x0000_s49436"/>
                </a:ext>
                <a:ext uri="{FF2B5EF4-FFF2-40B4-BE49-F238E27FC236}">
                  <a16:creationId xmlns:a16="http://schemas.microsoft.com/office/drawing/2014/main" id="{CAFCDF61-A6C0-CB45-AA78-157F51E388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17</xdr:row>
          <xdr:rowOff>38100</xdr:rowOff>
        </xdr:from>
        <xdr:to>
          <xdr:col>10</xdr:col>
          <xdr:colOff>279400</xdr:colOff>
          <xdr:row>17</xdr:row>
          <xdr:rowOff>241300</xdr:rowOff>
        </xdr:to>
        <xdr:sp macro="" textlink="">
          <xdr:nvSpPr>
            <xdr:cNvPr id="49437" name="Check Box 285" hidden="1">
              <a:extLst>
                <a:ext uri="{63B3BB69-23CF-44E3-9099-C40C66FF867C}">
                  <a14:compatExt spid="_x0000_s49437"/>
                </a:ext>
                <a:ext uri="{FF2B5EF4-FFF2-40B4-BE49-F238E27FC236}">
                  <a16:creationId xmlns:a16="http://schemas.microsoft.com/office/drawing/2014/main" id="{DA8B9B88-E64A-AE4A-ADEE-287CBBA307F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17</xdr:row>
          <xdr:rowOff>50800</xdr:rowOff>
        </xdr:from>
        <xdr:to>
          <xdr:col>7</xdr:col>
          <xdr:colOff>279400</xdr:colOff>
          <xdr:row>17</xdr:row>
          <xdr:rowOff>228600</xdr:rowOff>
        </xdr:to>
        <xdr:sp macro="" textlink="">
          <xdr:nvSpPr>
            <xdr:cNvPr id="49438" name="Check Box 286" hidden="1">
              <a:extLst>
                <a:ext uri="{63B3BB69-23CF-44E3-9099-C40C66FF867C}">
                  <a14:compatExt spid="_x0000_s49438"/>
                </a:ext>
                <a:ext uri="{FF2B5EF4-FFF2-40B4-BE49-F238E27FC236}">
                  <a16:creationId xmlns:a16="http://schemas.microsoft.com/office/drawing/2014/main" id="{429B74B4-9741-124C-BF4C-33C551AD3D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29</xdr:row>
          <xdr:rowOff>38100</xdr:rowOff>
        </xdr:from>
        <xdr:to>
          <xdr:col>7</xdr:col>
          <xdr:colOff>279400</xdr:colOff>
          <xdr:row>29</xdr:row>
          <xdr:rowOff>241300</xdr:rowOff>
        </xdr:to>
        <xdr:sp macro="" textlink="">
          <xdr:nvSpPr>
            <xdr:cNvPr id="49440" name="Check Box 288" hidden="1">
              <a:extLst>
                <a:ext uri="{63B3BB69-23CF-44E3-9099-C40C66FF867C}">
                  <a14:compatExt spid="_x0000_s49440"/>
                </a:ext>
                <a:ext uri="{FF2B5EF4-FFF2-40B4-BE49-F238E27FC236}">
                  <a16:creationId xmlns:a16="http://schemas.microsoft.com/office/drawing/2014/main" id="{87FD041B-7A1F-B54A-B72B-D451DE693A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29</xdr:row>
          <xdr:rowOff>38100</xdr:rowOff>
        </xdr:from>
        <xdr:to>
          <xdr:col>8</xdr:col>
          <xdr:colOff>279400</xdr:colOff>
          <xdr:row>29</xdr:row>
          <xdr:rowOff>241300</xdr:rowOff>
        </xdr:to>
        <xdr:sp macro="" textlink="">
          <xdr:nvSpPr>
            <xdr:cNvPr id="49441" name="Check Box 289" hidden="1">
              <a:extLst>
                <a:ext uri="{63B3BB69-23CF-44E3-9099-C40C66FF867C}">
                  <a14:compatExt spid="_x0000_s49441"/>
                </a:ext>
                <a:ext uri="{FF2B5EF4-FFF2-40B4-BE49-F238E27FC236}">
                  <a16:creationId xmlns:a16="http://schemas.microsoft.com/office/drawing/2014/main" id="{CE790F6B-60D5-6C48-ABA0-CC37D099FB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29</xdr:row>
          <xdr:rowOff>38100</xdr:rowOff>
        </xdr:from>
        <xdr:to>
          <xdr:col>9</xdr:col>
          <xdr:colOff>279400</xdr:colOff>
          <xdr:row>29</xdr:row>
          <xdr:rowOff>241300</xdr:rowOff>
        </xdr:to>
        <xdr:sp macro="" textlink="">
          <xdr:nvSpPr>
            <xdr:cNvPr id="49442" name="Check Box 290" hidden="1">
              <a:extLst>
                <a:ext uri="{63B3BB69-23CF-44E3-9099-C40C66FF867C}">
                  <a14:compatExt spid="_x0000_s49442"/>
                </a:ext>
                <a:ext uri="{FF2B5EF4-FFF2-40B4-BE49-F238E27FC236}">
                  <a16:creationId xmlns:a16="http://schemas.microsoft.com/office/drawing/2014/main" id="{BCDFDAB7-6959-7E4A-A0F8-88AC9DF76F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29</xdr:row>
          <xdr:rowOff>50800</xdr:rowOff>
        </xdr:from>
        <xdr:to>
          <xdr:col>10</xdr:col>
          <xdr:colOff>279400</xdr:colOff>
          <xdr:row>29</xdr:row>
          <xdr:rowOff>241300</xdr:rowOff>
        </xdr:to>
        <xdr:sp macro="" textlink="">
          <xdr:nvSpPr>
            <xdr:cNvPr id="49443" name="Check Box 291" hidden="1">
              <a:extLst>
                <a:ext uri="{63B3BB69-23CF-44E3-9099-C40C66FF867C}">
                  <a14:compatExt spid="_x0000_s49443"/>
                </a:ext>
                <a:ext uri="{FF2B5EF4-FFF2-40B4-BE49-F238E27FC236}">
                  <a16:creationId xmlns:a16="http://schemas.microsoft.com/office/drawing/2014/main" id="{2957FCA7-2391-CA43-9465-685444659AD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12</xdr:row>
          <xdr:rowOff>50800</xdr:rowOff>
        </xdr:from>
        <xdr:to>
          <xdr:col>24</xdr:col>
          <xdr:colOff>279400</xdr:colOff>
          <xdr:row>12</xdr:row>
          <xdr:rowOff>241300</xdr:rowOff>
        </xdr:to>
        <xdr:sp macro="" textlink="">
          <xdr:nvSpPr>
            <xdr:cNvPr id="49461" name="Check Box 309" hidden="1">
              <a:extLst>
                <a:ext uri="{63B3BB69-23CF-44E3-9099-C40C66FF867C}">
                  <a14:compatExt spid="_x0000_s49461"/>
                </a:ext>
                <a:ext uri="{FF2B5EF4-FFF2-40B4-BE49-F238E27FC236}">
                  <a16:creationId xmlns:a16="http://schemas.microsoft.com/office/drawing/2014/main" id="{A27B2971-7538-A04E-B5B9-3817AF3A953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12</xdr:row>
          <xdr:rowOff>50800</xdr:rowOff>
        </xdr:from>
        <xdr:to>
          <xdr:col>25</xdr:col>
          <xdr:colOff>304800</xdr:colOff>
          <xdr:row>12</xdr:row>
          <xdr:rowOff>241300</xdr:rowOff>
        </xdr:to>
        <xdr:sp macro="" textlink="">
          <xdr:nvSpPr>
            <xdr:cNvPr id="49462" name="Check Box 310" hidden="1">
              <a:extLst>
                <a:ext uri="{63B3BB69-23CF-44E3-9099-C40C66FF867C}">
                  <a14:compatExt spid="_x0000_s49462"/>
                </a:ext>
                <a:ext uri="{FF2B5EF4-FFF2-40B4-BE49-F238E27FC236}">
                  <a16:creationId xmlns:a16="http://schemas.microsoft.com/office/drawing/2014/main" id="{B5F0AFDF-CA53-F34A-829D-E426AA477A6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12</xdr:row>
          <xdr:rowOff>50800</xdr:rowOff>
        </xdr:from>
        <xdr:to>
          <xdr:col>26</xdr:col>
          <xdr:colOff>304800</xdr:colOff>
          <xdr:row>12</xdr:row>
          <xdr:rowOff>241300</xdr:rowOff>
        </xdr:to>
        <xdr:sp macro="" textlink="">
          <xdr:nvSpPr>
            <xdr:cNvPr id="49463" name="Check Box 311" hidden="1">
              <a:extLst>
                <a:ext uri="{63B3BB69-23CF-44E3-9099-C40C66FF867C}">
                  <a14:compatExt spid="_x0000_s49463"/>
                </a:ext>
                <a:ext uri="{FF2B5EF4-FFF2-40B4-BE49-F238E27FC236}">
                  <a16:creationId xmlns:a16="http://schemas.microsoft.com/office/drawing/2014/main" id="{B7CD8B1F-4423-004D-BC6F-814CDFBB75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12</xdr:row>
          <xdr:rowOff>50800</xdr:rowOff>
        </xdr:from>
        <xdr:to>
          <xdr:col>27</xdr:col>
          <xdr:colOff>304800</xdr:colOff>
          <xdr:row>12</xdr:row>
          <xdr:rowOff>241300</xdr:rowOff>
        </xdr:to>
        <xdr:sp macro="" textlink="">
          <xdr:nvSpPr>
            <xdr:cNvPr id="49464" name="Check Box 312" hidden="1">
              <a:extLst>
                <a:ext uri="{63B3BB69-23CF-44E3-9099-C40C66FF867C}">
                  <a14:compatExt spid="_x0000_s49464"/>
                </a:ext>
                <a:ext uri="{FF2B5EF4-FFF2-40B4-BE49-F238E27FC236}">
                  <a16:creationId xmlns:a16="http://schemas.microsoft.com/office/drawing/2014/main" id="{F5BF2DB7-74FB-D949-843C-199FD4EB48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xdr:row>
          <xdr:rowOff>38100</xdr:rowOff>
        </xdr:from>
        <xdr:to>
          <xdr:col>10</xdr:col>
          <xdr:colOff>304800</xdr:colOff>
          <xdr:row>9</xdr:row>
          <xdr:rowOff>241300</xdr:rowOff>
        </xdr:to>
        <xdr:sp macro="" textlink="">
          <xdr:nvSpPr>
            <xdr:cNvPr id="49466" name="Check Box 314" hidden="1">
              <a:extLst>
                <a:ext uri="{63B3BB69-23CF-44E3-9099-C40C66FF867C}">
                  <a14:compatExt spid="_x0000_s49466"/>
                </a:ext>
                <a:ext uri="{FF2B5EF4-FFF2-40B4-BE49-F238E27FC236}">
                  <a16:creationId xmlns:a16="http://schemas.microsoft.com/office/drawing/2014/main" id="{723057AA-3236-014A-AB04-0DFD1B3B6E8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xdr:row>
          <xdr:rowOff>76200</xdr:rowOff>
        </xdr:from>
        <xdr:to>
          <xdr:col>7</xdr:col>
          <xdr:colOff>304800</xdr:colOff>
          <xdr:row>27</xdr:row>
          <xdr:rowOff>203200</xdr:rowOff>
        </xdr:to>
        <xdr:sp macro="" textlink="">
          <xdr:nvSpPr>
            <xdr:cNvPr id="49469" name="Check Box 317" hidden="1">
              <a:extLst>
                <a:ext uri="{63B3BB69-23CF-44E3-9099-C40C66FF867C}">
                  <a14:compatExt spid="_x0000_s49469"/>
                </a:ext>
                <a:ext uri="{FF2B5EF4-FFF2-40B4-BE49-F238E27FC236}">
                  <a16:creationId xmlns:a16="http://schemas.microsoft.com/office/drawing/2014/main" id="{A638BBD1-79B9-3B48-B9EA-F04A6D415CB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27</xdr:row>
          <xdr:rowOff>50800</xdr:rowOff>
        </xdr:from>
        <xdr:to>
          <xdr:col>8</xdr:col>
          <xdr:colOff>304800</xdr:colOff>
          <xdr:row>27</xdr:row>
          <xdr:rowOff>241300</xdr:rowOff>
        </xdr:to>
        <xdr:sp macro="" textlink="">
          <xdr:nvSpPr>
            <xdr:cNvPr id="49470" name="Check Box 318" hidden="1">
              <a:extLst>
                <a:ext uri="{63B3BB69-23CF-44E3-9099-C40C66FF867C}">
                  <a14:compatExt spid="_x0000_s49470"/>
                </a:ext>
                <a:ext uri="{FF2B5EF4-FFF2-40B4-BE49-F238E27FC236}">
                  <a16:creationId xmlns:a16="http://schemas.microsoft.com/office/drawing/2014/main" id="{54008549-7906-DC44-9DDA-E8B8D25D67A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xdr:row>
          <xdr:rowOff>50800</xdr:rowOff>
        </xdr:from>
        <xdr:to>
          <xdr:col>9</xdr:col>
          <xdr:colOff>304800</xdr:colOff>
          <xdr:row>27</xdr:row>
          <xdr:rowOff>241300</xdr:rowOff>
        </xdr:to>
        <xdr:sp macro="" textlink="">
          <xdr:nvSpPr>
            <xdr:cNvPr id="49471" name="Check Box 319" hidden="1">
              <a:extLst>
                <a:ext uri="{63B3BB69-23CF-44E3-9099-C40C66FF867C}">
                  <a14:compatExt spid="_x0000_s49471"/>
                </a:ext>
                <a:ext uri="{FF2B5EF4-FFF2-40B4-BE49-F238E27FC236}">
                  <a16:creationId xmlns:a16="http://schemas.microsoft.com/office/drawing/2014/main" id="{891CB52B-CF04-5F4B-B2DA-77B8E4C76A4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27</xdr:row>
          <xdr:rowOff>38100</xdr:rowOff>
        </xdr:from>
        <xdr:to>
          <xdr:col>10</xdr:col>
          <xdr:colOff>304800</xdr:colOff>
          <xdr:row>27</xdr:row>
          <xdr:rowOff>241300</xdr:rowOff>
        </xdr:to>
        <xdr:sp macro="" textlink="">
          <xdr:nvSpPr>
            <xdr:cNvPr id="49472" name="Check Box 320" hidden="1">
              <a:extLst>
                <a:ext uri="{63B3BB69-23CF-44E3-9099-C40C66FF867C}">
                  <a14:compatExt spid="_x0000_s49472"/>
                </a:ext>
                <a:ext uri="{FF2B5EF4-FFF2-40B4-BE49-F238E27FC236}">
                  <a16:creationId xmlns:a16="http://schemas.microsoft.com/office/drawing/2014/main" id="{CD1221FE-3E1A-7C47-BFED-809684C231A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28</xdr:row>
          <xdr:rowOff>38100</xdr:rowOff>
        </xdr:from>
        <xdr:to>
          <xdr:col>7</xdr:col>
          <xdr:colOff>279400</xdr:colOff>
          <xdr:row>28</xdr:row>
          <xdr:rowOff>241300</xdr:rowOff>
        </xdr:to>
        <xdr:sp macro="" textlink="">
          <xdr:nvSpPr>
            <xdr:cNvPr id="49473" name="Check Box 321" hidden="1">
              <a:extLst>
                <a:ext uri="{63B3BB69-23CF-44E3-9099-C40C66FF867C}">
                  <a14:compatExt spid="_x0000_s49473"/>
                </a:ext>
                <a:ext uri="{FF2B5EF4-FFF2-40B4-BE49-F238E27FC236}">
                  <a16:creationId xmlns:a16="http://schemas.microsoft.com/office/drawing/2014/main" id="{BDE78218-2A9B-054C-A7B2-D9A2EA0CAF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28</xdr:row>
          <xdr:rowOff>63500</xdr:rowOff>
        </xdr:from>
        <xdr:to>
          <xdr:col>8</xdr:col>
          <xdr:colOff>304800</xdr:colOff>
          <xdr:row>28</xdr:row>
          <xdr:rowOff>228600</xdr:rowOff>
        </xdr:to>
        <xdr:sp macro="" textlink="">
          <xdr:nvSpPr>
            <xdr:cNvPr id="49474" name="Check Box 322" hidden="1">
              <a:extLst>
                <a:ext uri="{63B3BB69-23CF-44E3-9099-C40C66FF867C}">
                  <a14:compatExt spid="_x0000_s49474"/>
                </a:ext>
                <a:ext uri="{FF2B5EF4-FFF2-40B4-BE49-F238E27FC236}">
                  <a16:creationId xmlns:a16="http://schemas.microsoft.com/office/drawing/2014/main" id="{F3A9B39C-E2C7-F44E-A164-8B377FD1F1A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63500</xdr:rowOff>
        </xdr:from>
        <xdr:to>
          <xdr:col>9</xdr:col>
          <xdr:colOff>304800</xdr:colOff>
          <xdr:row>28</xdr:row>
          <xdr:rowOff>228600</xdr:rowOff>
        </xdr:to>
        <xdr:sp macro="" textlink="">
          <xdr:nvSpPr>
            <xdr:cNvPr id="49475" name="Check Box 323" hidden="1">
              <a:extLst>
                <a:ext uri="{63B3BB69-23CF-44E3-9099-C40C66FF867C}">
                  <a14:compatExt spid="_x0000_s49475"/>
                </a:ext>
                <a:ext uri="{FF2B5EF4-FFF2-40B4-BE49-F238E27FC236}">
                  <a16:creationId xmlns:a16="http://schemas.microsoft.com/office/drawing/2014/main" id="{7BC21B92-275B-E44E-8DD9-C2977D0B68E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28</xdr:row>
          <xdr:rowOff>38100</xdr:rowOff>
        </xdr:from>
        <xdr:to>
          <xdr:col>10</xdr:col>
          <xdr:colOff>304800</xdr:colOff>
          <xdr:row>28</xdr:row>
          <xdr:rowOff>254000</xdr:rowOff>
        </xdr:to>
        <xdr:sp macro="" textlink="">
          <xdr:nvSpPr>
            <xdr:cNvPr id="49476" name="Check Box 324" hidden="1">
              <a:extLst>
                <a:ext uri="{63B3BB69-23CF-44E3-9099-C40C66FF867C}">
                  <a14:compatExt spid="_x0000_s49476"/>
                </a:ext>
                <a:ext uri="{FF2B5EF4-FFF2-40B4-BE49-F238E27FC236}">
                  <a16:creationId xmlns:a16="http://schemas.microsoft.com/office/drawing/2014/main" id="{F9BDF66D-6D38-4841-99B4-D712775FE5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10</xdr:row>
          <xdr:rowOff>63500</xdr:rowOff>
        </xdr:from>
        <xdr:to>
          <xdr:col>24</xdr:col>
          <xdr:colOff>279400</xdr:colOff>
          <xdr:row>10</xdr:row>
          <xdr:rowOff>228600</xdr:rowOff>
        </xdr:to>
        <xdr:sp macro="" textlink="">
          <xdr:nvSpPr>
            <xdr:cNvPr id="49497" name="Check Box 345" hidden="1">
              <a:extLst>
                <a:ext uri="{63B3BB69-23CF-44E3-9099-C40C66FF867C}">
                  <a14:compatExt spid="_x0000_s49497"/>
                </a:ext>
                <a:ext uri="{FF2B5EF4-FFF2-40B4-BE49-F238E27FC236}">
                  <a16:creationId xmlns:a16="http://schemas.microsoft.com/office/drawing/2014/main" id="{89E1F6DC-E838-3E4C-9303-29C5F91AE2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10</xdr:row>
          <xdr:rowOff>50800</xdr:rowOff>
        </xdr:from>
        <xdr:to>
          <xdr:col>25</xdr:col>
          <xdr:colOff>304800</xdr:colOff>
          <xdr:row>10</xdr:row>
          <xdr:rowOff>241300</xdr:rowOff>
        </xdr:to>
        <xdr:sp macro="" textlink="">
          <xdr:nvSpPr>
            <xdr:cNvPr id="49498" name="Check Box 346" hidden="1">
              <a:extLst>
                <a:ext uri="{63B3BB69-23CF-44E3-9099-C40C66FF867C}">
                  <a14:compatExt spid="_x0000_s49498"/>
                </a:ext>
                <a:ext uri="{FF2B5EF4-FFF2-40B4-BE49-F238E27FC236}">
                  <a16:creationId xmlns:a16="http://schemas.microsoft.com/office/drawing/2014/main" id="{BBD78123-A7F2-3247-A262-C32569C3B1B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10</xdr:row>
          <xdr:rowOff>50800</xdr:rowOff>
        </xdr:from>
        <xdr:to>
          <xdr:col>26</xdr:col>
          <xdr:colOff>304800</xdr:colOff>
          <xdr:row>10</xdr:row>
          <xdr:rowOff>228600</xdr:rowOff>
        </xdr:to>
        <xdr:sp macro="" textlink="">
          <xdr:nvSpPr>
            <xdr:cNvPr id="49499" name="Check Box 347" hidden="1">
              <a:extLst>
                <a:ext uri="{63B3BB69-23CF-44E3-9099-C40C66FF867C}">
                  <a14:compatExt spid="_x0000_s49499"/>
                </a:ext>
                <a:ext uri="{FF2B5EF4-FFF2-40B4-BE49-F238E27FC236}">
                  <a16:creationId xmlns:a16="http://schemas.microsoft.com/office/drawing/2014/main" id="{1D1B3ED7-CE85-214B-940B-45BCA1430FF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xdr:row>
          <xdr:rowOff>50800</xdr:rowOff>
        </xdr:from>
        <xdr:to>
          <xdr:col>27</xdr:col>
          <xdr:colOff>304800</xdr:colOff>
          <xdr:row>10</xdr:row>
          <xdr:rowOff>241300</xdr:rowOff>
        </xdr:to>
        <xdr:sp macro="" textlink="">
          <xdr:nvSpPr>
            <xdr:cNvPr id="49500" name="Check Box 348" hidden="1">
              <a:extLst>
                <a:ext uri="{63B3BB69-23CF-44E3-9099-C40C66FF867C}">
                  <a14:compatExt spid="_x0000_s49500"/>
                </a:ext>
                <a:ext uri="{FF2B5EF4-FFF2-40B4-BE49-F238E27FC236}">
                  <a16:creationId xmlns:a16="http://schemas.microsoft.com/office/drawing/2014/main" id="{BBE567C1-6D37-594B-8D89-8314987DF2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63500</xdr:colOff>
          <xdr:row>11</xdr:row>
          <xdr:rowOff>50800</xdr:rowOff>
        </xdr:from>
        <xdr:to>
          <xdr:col>24</xdr:col>
          <xdr:colOff>279400</xdr:colOff>
          <xdr:row>11</xdr:row>
          <xdr:rowOff>241300</xdr:rowOff>
        </xdr:to>
        <xdr:sp macro="" textlink="">
          <xdr:nvSpPr>
            <xdr:cNvPr id="49501" name="Check Box 349" hidden="1">
              <a:extLst>
                <a:ext uri="{63B3BB69-23CF-44E3-9099-C40C66FF867C}">
                  <a14:compatExt spid="_x0000_s49501"/>
                </a:ext>
                <a:ext uri="{FF2B5EF4-FFF2-40B4-BE49-F238E27FC236}">
                  <a16:creationId xmlns:a16="http://schemas.microsoft.com/office/drawing/2014/main" id="{D282FF2C-C130-5F44-A167-A6828C00A0A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11</xdr:row>
          <xdr:rowOff>50800</xdr:rowOff>
        </xdr:from>
        <xdr:to>
          <xdr:col>25</xdr:col>
          <xdr:colOff>304800</xdr:colOff>
          <xdr:row>11</xdr:row>
          <xdr:rowOff>241300</xdr:rowOff>
        </xdr:to>
        <xdr:sp macro="" textlink="">
          <xdr:nvSpPr>
            <xdr:cNvPr id="49502" name="Check Box 350" hidden="1">
              <a:extLst>
                <a:ext uri="{63B3BB69-23CF-44E3-9099-C40C66FF867C}">
                  <a14:compatExt spid="_x0000_s49502"/>
                </a:ext>
                <a:ext uri="{FF2B5EF4-FFF2-40B4-BE49-F238E27FC236}">
                  <a16:creationId xmlns:a16="http://schemas.microsoft.com/office/drawing/2014/main" id="{58CF7771-D47B-654B-A705-B43BA9440B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11</xdr:row>
          <xdr:rowOff>50800</xdr:rowOff>
        </xdr:from>
        <xdr:to>
          <xdr:col>26</xdr:col>
          <xdr:colOff>304800</xdr:colOff>
          <xdr:row>11</xdr:row>
          <xdr:rowOff>241300</xdr:rowOff>
        </xdr:to>
        <xdr:sp macro="" textlink="">
          <xdr:nvSpPr>
            <xdr:cNvPr id="49503" name="Check Box 351" hidden="1">
              <a:extLst>
                <a:ext uri="{63B3BB69-23CF-44E3-9099-C40C66FF867C}">
                  <a14:compatExt spid="_x0000_s49503"/>
                </a:ext>
                <a:ext uri="{FF2B5EF4-FFF2-40B4-BE49-F238E27FC236}">
                  <a16:creationId xmlns:a16="http://schemas.microsoft.com/office/drawing/2014/main" id="{E10E6D25-23EC-134A-A6D6-59EB6F061E9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11</xdr:row>
          <xdr:rowOff>50800</xdr:rowOff>
        </xdr:from>
        <xdr:to>
          <xdr:col>27</xdr:col>
          <xdr:colOff>279400</xdr:colOff>
          <xdr:row>11</xdr:row>
          <xdr:rowOff>228600</xdr:rowOff>
        </xdr:to>
        <xdr:sp macro="" textlink="">
          <xdr:nvSpPr>
            <xdr:cNvPr id="49504" name="Check Box 352" hidden="1">
              <a:extLst>
                <a:ext uri="{63B3BB69-23CF-44E3-9099-C40C66FF867C}">
                  <a14:compatExt spid="_x0000_s49504"/>
                </a:ext>
                <a:ext uri="{FF2B5EF4-FFF2-40B4-BE49-F238E27FC236}">
                  <a16:creationId xmlns:a16="http://schemas.microsoft.com/office/drawing/2014/main" id="{F8793A03-F293-CE4D-B365-D71C95887D3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21</xdr:row>
          <xdr:rowOff>63500</xdr:rowOff>
        </xdr:from>
        <xdr:to>
          <xdr:col>24</xdr:col>
          <xdr:colOff>279400</xdr:colOff>
          <xdr:row>21</xdr:row>
          <xdr:rowOff>228600</xdr:rowOff>
        </xdr:to>
        <xdr:sp macro="" textlink="">
          <xdr:nvSpPr>
            <xdr:cNvPr id="49505" name="Check Box 353" hidden="1">
              <a:extLst>
                <a:ext uri="{63B3BB69-23CF-44E3-9099-C40C66FF867C}">
                  <a14:compatExt spid="_x0000_s49505"/>
                </a:ext>
                <a:ext uri="{FF2B5EF4-FFF2-40B4-BE49-F238E27FC236}">
                  <a16:creationId xmlns:a16="http://schemas.microsoft.com/office/drawing/2014/main" id="{4419B496-4345-6648-B43E-9E18955F2F3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21</xdr:row>
          <xdr:rowOff>50800</xdr:rowOff>
        </xdr:from>
        <xdr:to>
          <xdr:col>25</xdr:col>
          <xdr:colOff>304800</xdr:colOff>
          <xdr:row>21</xdr:row>
          <xdr:rowOff>241300</xdr:rowOff>
        </xdr:to>
        <xdr:sp macro="" textlink="">
          <xdr:nvSpPr>
            <xdr:cNvPr id="49506" name="Check Box 354" hidden="1">
              <a:extLst>
                <a:ext uri="{63B3BB69-23CF-44E3-9099-C40C66FF867C}">
                  <a14:compatExt spid="_x0000_s49506"/>
                </a:ext>
                <a:ext uri="{FF2B5EF4-FFF2-40B4-BE49-F238E27FC236}">
                  <a16:creationId xmlns:a16="http://schemas.microsoft.com/office/drawing/2014/main" id="{6AA0A185-FC50-DD41-A144-BB3A28736E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21</xdr:row>
          <xdr:rowOff>50800</xdr:rowOff>
        </xdr:from>
        <xdr:to>
          <xdr:col>26</xdr:col>
          <xdr:colOff>279400</xdr:colOff>
          <xdr:row>21</xdr:row>
          <xdr:rowOff>228600</xdr:rowOff>
        </xdr:to>
        <xdr:sp macro="" textlink="">
          <xdr:nvSpPr>
            <xdr:cNvPr id="49507" name="Check Box 355" hidden="1">
              <a:extLst>
                <a:ext uri="{63B3BB69-23CF-44E3-9099-C40C66FF867C}">
                  <a14:compatExt spid="_x0000_s49507"/>
                </a:ext>
                <a:ext uri="{FF2B5EF4-FFF2-40B4-BE49-F238E27FC236}">
                  <a16:creationId xmlns:a16="http://schemas.microsoft.com/office/drawing/2014/main" id="{5517A28D-AC7B-FF4D-97F7-8F032F78F4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21</xdr:row>
          <xdr:rowOff>38100</xdr:rowOff>
        </xdr:from>
        <xdr:to>
          <xdr:col>27</xdr:col>
          <xdr:colOff>304800</xdr:colOff>
          <xdr:row>21</xdr:row>
          <xdr:rowOff>241300</xdr:rowOff>
        </xdr:to>
        <xdr:sp macro="" textlink="">
          <xdr:nvSpPr>
            <xdr:cNvPr id="49508" name="Check Box 356" hidden="1">
              <a:extLst>
                <a:ext uri="{63B3BB69-23CF-44E3-9099-C40C66FF867C}">
                  <a14:compatExt spid="_x0000_s49508"/>
                </a:ext>
                <a:ext uri="{FF2B5EF4-FFF2-40B4-BE49-F238E27FC236}">
                  <a16:creationId xmlns:a16="http://schemas.microsoft.com/office/drawing/2014/main" id="{AFDF6AAC-3EB7-6145-9B0E-AB0782E06C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29</xdr:row>
          <xdr:rowOff>50800</xdr:rowOff>
        </xdr:from>
        <xdr:to>
          <xdr:col>24</xdr:col>
          <xdr:colOff>304800</xdr:colOff>
          <xdr:row>29</xdr:row>
          <xdr:rowOff>228600</xdr:rowOff>
        </xdr:to>
        <xdr:sp macro="" textlink="">
          <xdr:nvSpPr>
            <xdr:cNvPr id="49509" name="Check Box 357" hidden="1">
              <a:extLst>
                <a:ext uri="{63B3BB69-23CF-44E3-9099-C40C66FF867C}">
                  <a14:compatExt spid="_x0000_s49509"/>
                </a:ext>
                <a:ext uri="{FF2B5EF4-FFF2-40B4-BE49-F238E27FC236}">
                  <a16:creationId xmlns:a16="http://schemas.microsoft.com/office/drawing/2014/main" id="{A8B2E31E-AB6D-834D-A4F2-D9DF9B81F2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29</xdr:row>
          <xdr:rowOff>50800</xdr:rowOff>
        </xdr:from>
        <xdr:to>
          <xdr:col>25</xdr:col>
          <xdr:colOff>304800</xdr:colOff>
          <xdr:row>29</xdr:row>
          <xdr:rowOff>241300</xdr:rowOff>
        </xdr:to>
        <xdr:sp macro="" textlink="">
          <xdr:nvSpPr>
            <xdr:cNvPr id="49510" name="Check Box 358" hidden="1">
              <a:extLst>
                <a:ext uri="{63B3BB69-23CF-44E3-9099-C40C66FF867C}">
                  <a14:compatExt spid="_x0000_s49510"/>
                </a:ext>
                <a:ext uri="{FF2B5EF4-FFF2-40B4-BE49-F238E27FC236}">
                  <a16:creationId xmlns:a16="http://schemas.microsoft.com/office/drawing/2014/main" id="{7E14CC1C-7EE9-CA46-AEBA-9FC62E827E9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29</xdr:row>
          <xdr:rowOff>50800</xdr:rowOff>
        </xdr:from>
        <xdr:to>
          <xdr:col>26</xdr:col>
          <xdr:colOff>304800</xdr:colOff>
          <xdr:row>29</xdr:row>
          <xdr:rowOff>241300</xdr:rowOff>
        </xdr:to>
        <xdr:sp macro="" textlink="">
          <xdr:nvSpPr>
            <xdr:cNvPr id="49511" name="Check Box 359" hidden="1">
              <a:extLst>
                <a:ext uri="{63B3BB69-23CF-44E3-9099-C40C66FF867C}">
                  <a14:compatExt spid="_x0000_s49511"/>
                </a:ext>
                <a:ext uri="{FF2B5EF4-FFF2-40B4-BE49-F238E27FC236}">
                  <a16:creationId xmlns:a16="http://schemas.microsoft.com/office/drawing/2014/main" id="{CF895D36-F9B4-754F-8E99-5BAAD505C2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29</xdr:row>
          <xdr:rowOff>38100</xdr:rowOff>
        </xdr:from>
        <xdr:to>
          <xdr:col>27</xdr:col>
          <xdr:colOff>304800</xdr:colOff>
          <xdr:row>29</xdr:row>
          <xdr:rowOff>241300</xdr:rowOff>
        </xdr:to>
        <xdr:sp macro="" textlink="">
          <xdr:nvSpPr>
            <xdr:cNvPr id="49512" name="Check Box 360" hidden="1">
              <a:extLst>
                <a:ext uri="{63B3BB69-23CF-44E3-9099-C40C66FF867C}">
                  <a14:compatExt spid="_x0000_s49512"/>
                </a:ext>
                <a:ext uri="{FF2B5EF4-FFF2-40B4-BE49-F238E27FC236}">
                  <a16:creationId xmlns:a16="http://schemas.microsoft.com/office/drawing/2014/main" id="{478AF376-5F75-ED4C-AA50-B08134FCB7B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30</xdr:row>
          <xdr:rowOff>63500</xdr:rowOff>
        </xdr:from>
        <xdr:to>
          <xdr:col>24</xdr:col>
          <xdr:colOff>304800</xdr:colOff>
          <xdr:row>30</xdr:row>
          <xdr:rowOff>228600</xdr:rowOff>
        </xdr:to>
        <xdr:sp macro="" textlink="">
          <xdr:nvSpPr>
            <xdr:cNvPr id="49513" name="Check Box 361" hidden="1">
              <a:extLst>
                <a:ext uri="{63B3BB69-23CF-44E3-9099-C40C66FF867C}">
                  <a14:compatExt spid="_x0000_s49513"/>
                </a:ext>
                <a:ext uri="{FF2B5EF4-FFF2-40B4-BE49-F238E27FC236}">
                  <a16:creationId xmlns:a16="http://schemas.microsoft.com/office/drawing/2014/main" id="{65D70870-BD8D-594B-87DA-2A9770E9A44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30</xdr:row>
          <xdr:rowOff>50800</xdr:rowOff>
        </xdr:from>
        <xdr:to>
          <xdr:col>25</xdr:col>
          <xdr:colOff>304800</xdr:colOff>
          <xdr:row>30</xdr:row>
          <xdr:rowOff>241300</xdr:rowOff>
        </xdr:to>
        <xdr:sp macro="" textlink="">
          <xdr:nvSpPr>
            <xdr:cNvPr id="49514" name="Check Box 362" hidden="1">
              <a:extLst>
                <a:ext uri="{63B3BB69-23CF-44E3-9099-C40C66FF867C}">
                  <a14:compatExt spid="_x0000_s49514"/>
                </a:ext>
                <a:ext uri="{FF2B5EF4-FFF2-40B4-BE49-F238E27FC236}">
                  <a16:creationId xmlns:a16="http://schemas.microsoft.com/office/drawing/2014/main" id="{410F1392-085B-AD44-B71C-CB421E1600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30</xdr:row>
          <xdr:rowOff>50800</xdr:rowOff>
        </xdr:from>
        <xdr:to>
          <xdr:col>26</xdr:col>
          <xdr:colOff>304800</xdr:colOff>
          <xdr:row>30</xdr:row>
          <xdr:rowOff>228600</xdr:rowOff>
        </xdr:to>
        <xdr:sp macro="" textlink="">
          <xdr:nvSpPr>
            <xdr:cNvPr id="49515" name="Check Box 363" hidden="1">
              <a:extLst>
                <a:ext uri="{63B3BB69-23CF-44E3-9099-C40C66FF867C}">
                  <a14:compatExt spid="_x0000_s49515"/>
                </a:ext>
                <a:ext uri="{FF2B5EF4-FFF2-40B4-BE49-F238E27FC236}">
                  <a16:creationId xmlns:a16="http://schemas.microsoft.com/office/drawing/2014/main" id="{F12EC812-04C2-5948-AC1E-9437798306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30</xdr:row>
          <xdr:rowOff>50800</xdr:rowOff>
        </xdr:from>
        <xdr:to>
          <xdr:col>27</xdr:col>
          <xdr:colOff>304800</xdr:colOff>
          <xdr:row>30</xdr:row>
          <xdr:rowOff>241300</xdr:rowOff>
        </xdr:to>
        <xdr:sp macro="" textlink="">
          <xdr:nvSpPr>
            <xdr:cNvPr id="49516" name="Check Box 364" hidden="1">
              <a:extLst>
                <a:ext uri="{63B3BB69-23CF-44E3-9099-C40C66FF867C}">
                  <a14:compatExt spid="_x0000_s49516"/>
                </a:ext>
                <a:ext uri="{FF2B5EF4-FFF2-40B4-BE49-F238E27FC236}">
                  <a16:creationId xmlns:a16="http://schemas.microsoft.com/office/drawing/2014/main" id="{DAFC51C0-CAAB-9E42-A355-39A9F65003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32</xdr:row>
          <xdr:rowOff>50800</xdr:rowOff>
        </xdr:from>
        <xdr:to>
          <xdr:col>24</xdr:col>
          <xdr:colOff>304800</xdr:colOff>
          <xdr:row>32</xdr:row>
          <xdr:rowOff>241300</xdr:rowOff>
        </xdr:to>
        <xdr:sp macro="" textlink="">
          <xdr:nvSpPr>
            <xdr:cNvPr id="49517" name="Check Box 365" hidden="1">
              <a:extLst>
                <a:ext uri="{63B3BB69-23CF-44E3-9099-C40C66FF867C}">
                  <a14:compatExt spid="_x0000_s49517"/>
                </a:ext>
                <a:ext uri="{FF2B5EF4-FFF2-40B4-BE49-F238E27FC236}">
                  <a16:creationId xmlns:a16="http://schemas.microsoft.com/office/drawing/2014/main" id="{E98AF7DD-347E-314C-BEEA-61B8F76FE9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32</xdr:row>
          <xdr:rowOff>50800</xdr:rowOff>
        </xdr:from>
        <xdr:to>
          <xdr:col>25</xdr:col>
          <xdr:colOff>304800</xdr:colOff>
          <xdr:row>32</xdr:row>
          <xdr:rowOff>241300</xdr:rowOff>
        </xdr:to>
        <xdr:sp macro="" textlink="">
          <xdr:nvSpPr>
            <xdr:cNvPr id="49518" name="Check Box 366" hidden="1">
              <a:extLst>
                <a:ext uri="{63B3BB69-23CF-44E3-9099-C40C66FF867C}">
                  <a14:compatExt spid="_x0000_s49518"/>
                </a:ext>
                <a:ext uri="{FF2B5EF4-FFF2-40B4-BE49-F238E27FC236}">
                  <a16:creationId xmlns:a16="http://schemas.microsoft.com/office/drawing/2014/main" id="{29300E28-7EDE-0D4E-8146-3C6AE16760B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32</xdr:row>
          <xdr:rowOff>50800</xdr:rowOff>
        </xdr:from>
        <xdr:to>
          <xdr:col>26</xdr:col>
          <xdr:colOff>304800</xdr:colOff>
          <xdr:row>32</xdr:row>
          <xdr:rowOff>241300</xdr:rowOff>
        </xdr:to>
        <xdr:sp macro="" textlink="">
          <xdr:nvSpPr>
            <xdr:cNvPr id="49519" name="Check Box 367" hidden="1">
              <a:extLst>
                <a:ext uri="{63B3BB69-23CF-44E3-9099-C40C66FF867C}">
                  <a14:compatExt spid="_x0000_s49519"/>
                </a:ext>
                <a:ext uri="{FF2B5EF4-FFF2-40B4-BE49-F238E27FC236}">
                  <a16:creationId xmlns:a16="http://schemas.microsoft.com/office/drawing/2014/main" id="{1A91FD06-6C32-2245-BBCD-6FB47E01E2D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32</xdr:row>
          <xdr:rowOff>50800</xdr:rowOff>
        </xdr:from>
        <xdr:to>
          <xdr:col>27</xdr:col>
          <xdr:colOff>279400</xdr:colOff>
          <xdr:row>32</xdr:row>
          <xdr:rowOff>228600</xdr:rowOff>
        </xdr:to>
        <xdr:sp macro="" textlink="">
          <xdr:nvSpPr>
            <xdr:cNvPr id="49520" name="Check Box 368" hidden="1">
              <a:extLst>
                <a:ext uri="{63B3BB69-23CF-44E3-9099-C40C66FF867C}">
                  <a14:compatExt spid="_x0000_s49520"/>
                </a:ext>
                <a:ext uri="{FF2B5EF4-FFF2-40B4-BE49-F238E27FC236}">
                  <a16:creationId xmlns:a16="http://schemas.microsoft.com/office/drawing/2014/main" id="{AAA89DAA-E3C4-C144-B2F3-CDAFC6F90E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36</xdr:row>
          <xdr:rowOff>38100</xdr:rowOff>
        </xdr:from>
        <xdr:to>
          <xdr:col>24</xdr:col>
          <xdr:colOff>279400</xdr:colOff>
          <xdr:row>36</xdr:row>
          <xdr:rowOff>241300</xdr:rowOff>
        </xdr:to>
        <xdr:sp macro="" textlink="">
          <xdr:nvSpPr>
            <xdr:cNvPr id="49521" name="Check Box 369" hidden="1">
              <a:extLst>
                <a:ext uri="{63B3BB69-23CF-44E3-9099-C40C66FF867C}">
                  <a14:compatExt spid="_x0000_s49521"/>
                </a:ext>
                <a:ext uri="{FF2B5EF4-FFF2-40B4-BE49-F238E27FC236}">
                  <a16:creationId xmlns:a16="http://schemas.microsoft.com/office/drawing/2014/main" id="{CE15F3FB-A298-6940-8E4D-EA7F49FB519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36</xdr:row>
          <xdr:rowOff>38100</xdr:rowOff>
        </xdr:from>
        <xdr:to>
          <xdr:col>25</xdr:col>
          <xdr:colOff>279400</xdr:colOff>
          <xdr:row>36</xdr:row>
          <xdr:rowOff>241300</xdr:rowOff>
        </xdr:to>
        <xdr:sp macro="" textlink="">
          <xdr:nvSpPr>
            <xdr:cNvPr id="49522" name="Check Box 370" hidden="1">
              <a:extLst>
                <a:ext uri="{63B3BB69-23CF-44E3-9099-C40C66FF867C}">
                  <a14:compatExt spid="_x0000_s49522"/>
                </a:ext>
                <a:ext uri="{FF2B5EF4-FFF2-40B4-BE49-F238E27FC236}">
                  <a16:creationId xmlns:a16="http://schemas.microsoft.com/office/drawing/2014/main" id="{B7F4A9B8-2B47-BB41-81F2-9A91F69FEAE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36</xdr:row>
          <xdr:rowOff>38100</xdr:rowOff>
        </xdr:from>
        <xdr:to>
          <xdr:col>26</xdr:col>
          <xdr:colOff>304800</xdr:colOff>
          <xdr:row>36</xdr:row>
          <xdr:rowOff>241300</xdr:rowOff>
        </xdr:to>
        <xdr:sp macro="" textlink="">
          <xdr:nvSpPr>
            <xdr:cNvPr id="49523" name="Check Box 371" hidden="1">
              <a:extLst>
                <a:ext uri="{63B3BB69-23CF-44E3-9099-C40C66FF867C}">
                  <a14:compatExt spid="_x0000_s49523"/>
                </a:ext>
                <a:ext uri="{FF2B5EF4-FFF2-40B4-BE49-F238E27FC236}">
                  <a16:creationId xmlns:a16="http://schemas.microsoft.com/office/drawing/2014/main" id="{5CC1D9EC-3417-BD46-84C8-B1F8AFFCCB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36</xdr:row>
          <xdr:rowOff>50800</xdr:rowOff>
        </xdr:from>
        <xdr:to>
          <xdr:col>27</xdr:col>
          <xdr:colOff>304800</xdr:colOff>
          <xdr:row>36</xdr:row>
          <xdr:rowOff>241300</xdr:rowOff>
        </xdr:to>
        <xdr:sp macro="" textlink="">
          <xdr:nvSpPr>
            <xdr:cNvPr id="49524" name="Check Box 372" hidden="1">
              <a:extLst>
                <a:ext uri="{63B3BB69-23CF-44E3-9099-C40C66FF867C}">
                  <a14:compatExt spid="_x0000_s49524"/>
                </a:ext>
                <a:ext uri="{FF2B5EF4-FFF2-40B4-BE49-F238E27FC236}">
                  <a16:creationId xmlns:a16="http://schemas.microsoft.com/office/drawing/2014/main" id="{F4B2A65E-881A-234F-B1B0-37F62548A9D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8</xdr:row>
          <xdr:rowOff>38100</xdr:rowOff>
        </xdr:from>
        <xdr:to>
          <xdr:col>26</xdr:col>
          <xdr:colOff>304800</xdr:colOff>
          <xdr:row>8</xdr:row>
          <xdr:rowOff>241300</xdr:rowOff>
        </xdr:to>
        <xdr:sp macro="" textlink="">
          <xdr:nvSpPr>
            <xdr:cNvPr id="49525" name="Check Box 373" hidden="1">
              <a:extLst>
                <a:ext uri="{63B3BB69-23CF-44E3-9099-C40C66FF867C}">
                  <a14:compatExt spid="_x0000_s49525"/>
                </a:ext>
                <a:ext uri="{FF2B5EF4-FFF2-40B4-BE49-F238E27FC236}">
                  <a16:creationId xmlns:a16="http://schemas.microsoft.com/office/drawing/2014/main" id="{1F6F39D4-B2D7-A447-A4FA-2D4B39CC7E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25</xdr:row>
          <xdr:rowOff>25400</xdr:rowOff>
        </xdr:from>
        <xdr:to>
          <xdr:col>8</xdr:col>
          <xdr:colOff>317500</xdr:colOff>
          <xdr:row>25</xdr:row>
          <xdr:rowOff>266700</xdr:rowOff>
        </xdr:to>
        <xdr:sp macro="" textlink="">
          <xdr:nvSpPr>
            <xdr:cNvPr id="49533" name="Check Box 381" hidden="1">
              <a:extLst>
                <a:ext uri="{63B3BB69-23CF-44E3-9099-C40C66FF867C}">
                  <a14:compatExt spid="_x0000_s49533"/>
                </a:ext>
                <a:ext uri="{FF2B5EF4-FFF2-40B4-BE49-F238E27FC236}">
                  <a16:creationId xmlns:a16="http://schemas.microsoft.com/office/drawing/2014/main" id="{CCABB272-2907-5843-9890-ED84AF479EC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25</xdr:row>
          <xdr:rowOff>12700</xdr:rowOff>
        </xdr:from>
        <xdr:to>
          <xdr:col>7</xdr:col>
          <xdr:colOff>304800</xdr:colOff>
          <xdr:row>25</xdr:row>
          <xdr:rowOff>266700</xdr:rowOff>
        </xdr:to>
        <xdr:sp macro="" textlink="">
          <xdr:nvSpPr>
            <xdr:cNvPr id="49534" name="Check Box 382" hidden="1">
              <a:extLst>
                <a:ext uri="{63B3BB69-23CF-44E3-9099-C40C66FF867C}">
                  <a14:compatExt spid="_x0000_s49534"/>
                </a:ext>
                <a:ext uri="{FF2B5EF4-FFF2-40B4-BE49-F238E27FC236}">
                  <a16:creationId xmlns:a16="http://schemas.microsoft.com/office/drawing/2014/main" id="{40E366CD-A035-8D40-B51F-364A26D28FC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25</xdr:row>
          <xdr:rowOff>25400</xdr:rowOff>
        </xdr:from>
        <xdr:to>
          <xdr:col>9</xdr:col>
          <xdr:colOff>304800</xdr:colOff>
          <xdr:row>25</xdr:row>
          <xdr:rowOff>266700</xdr:rowOff>
        </xdr:to>
        <xdr:sp macro="" textlink="">
          <xdr:nvSpPr>
            <xdr:cNvPr id="49535" name="Check Box 383" hidden="1">
              <a:extLst>
                <a:ext uri="{63B3BB69-23CF-44E3-9099-C40C66FF867C}">
                  <a14:compatExt spid="_x0000_s49535"/>
                </a:ext>
                <a:ext uri="{FF2B5EF4-FFF2-40B4-BE49-F238E27FC236}">
                  <a16:creationId xmlns:a16="http://schemas.microsoft.com/office/drawing/2014/main" id="{8FD2159C-7189-C140-AAA2-FC71886B0DC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25</xdr:row>
          <xdr:rowOff>12700</xdr:rowOff>
        </xdr:from>
        <xdr:to>
          <xdr:col>10</xdr:col>
          <xdr:colOff>304800</xdr:colOff>
          <xdr:row>25</xdr:row>
          <xdr:rowOff>266700</xdr:rowOff>
        </xdr:to>
        <xdr:sp macro="" textlink="">
          <xdr:nvSpPr>
            <xdr:cNvPr id="49536" name="Check Box 384" hidden="1">
              <a:extLst>
                <a:ext uri="{63B3BB69-23CF-44E3-9099-C40C66FF867C}">
                  <a14:compatExt spid="_x0000_s49536"/>
                </a:ext>
                <a:ext uri="{FF2B5EF4-FFF2-40B4-BE49-F238E27FC236}">
                  <a16:creationId xmlns:a16="http://schemas.microsoft.com/office/drawing/2014/main" id="{2F038D10-4B6D-9048-8EF0-6FEB3C21217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7</xdr:row>
          <xdr:rowOff>25400</xdr:rowOff>
        </xdr:from>
        <xdr:to>
          <xdr:col>8</xdr:col>
          <xdr:colOff>317500</xdr:colOff>
          <xdr:row>7</xdr:row>
          <xdr:rowOff>266700</xdr:rowOff>
        </xdr:to>
        <xdr:sp macro="" textlink="">
          <xdr:nvSpPr>
            <xdr:cNvPr id="49537" name="Check Box 385" hidden="1">
              <a:extLst>
                <a:ext uri="{63B3BB69-23CF-44E3-9099-C40C66FF867C}">
                  <a14:compatExt spid="_x0000_s49537"/>
                </a:ext>
                <a:ext uri="{FF2B5EF4-FFF2-40B4-BE49-F238E27FC236}">
                  <a16:creationId xmlns:a16="http://schemas.microsoft.com/office/drawing/2014/main" id="{B2E9BA3B-F611-DA44-82AF-EF334D9F7C5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7</xdr:row>
          <xdr:rowOff>25400</xdr:rowOff>
        </xdr:from>
        <xdr:to>
          <xdr:col>7</xdr:col>
          <xdr:colOff>304800</xdr:colOff>
          <xdr:row>7</xdr:row>
          <xdr:rowOff>266700</xdr:rowOff>
        </xdr:to>
        <xdr:sp macro="" textlink="">
          <xdr:nvSpPr>
            <xdr:cNvPr id="49538" name="Check Box 386" hidden="1">
              <a:extLst>
                <a:ext uri="{63B3BB69-23CF-44E3-9099-C40C66FF867C}">
                  <a14:compatExt spid="_x0000_s49538"/>
                </a:ext>
                <a:ext uri="{FF2B5EF4-FFF2-40B4-BE49-F238E27FC236}">
                  <a16:creationId xmlns:a16="http://schemas.microsoft.com/office/drawing/2014/main" id="{4274C820-063C-5D43-94D0-BE68013A2CE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7</xdr:row>
          <xdr:rowOff>25400</xdr:rowOff>
        </xdr:from>
        <xdr:to>
          <xdr:col>9</xdr:col>
          <xdr:colOff>304800</xdr:colOff>
          <xdr:row>7</xdr:row>
          <xdr:rowOff>266700</xdr:rowOff>
        </xdr:to>
        <xdr:sp macro="" textlink="">
          <xdr:nvSpPr>
            <xdr:cNvPr id="49539" name="Check Box 387" hidden="1">
              <a:extLst>
                <a:ext uri="{63B3BB69-23CF-44E3-9099-C40C66FF867C}">
                  <a14:compatExt spid="_x0000_s49539"/>
                </a:ext>
                <a:ext uri="{FF2B5EF4-FFF2-40B4-BE49-F238E27FC236}">
                  <a16:creationId xmlns:a16="http://schemas.microsoft.com/office/drawing/2014/main" id="{D1589D33-51DD-764C-B847-8957AE934B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7</xdr:row>
          <xdr:rowOff>25400</xdr:rowOff>
        </xdr:from>
        <xdr:to>
          <xdr:col>10</xdr:col>
          <xdr:colOff>304800</xdr:colOff>
          <xdr:row>7</xdr:row>
          <xdr:rowOff>266700</xdr:rowOff>
        </xdr:to>
        <xdr:sp macro="" textlink="">
          <xdr:nvSpPr>
            <xdr:cNvPr id="49540" name="Check Box 388" hidden="1">
              <a:extLst>
                <a:ext uri="{63B3BB69-23CF-44E3-9099-C40C66FF867C}">
                  <a14:compatExt spid="_x0000_s49540"/>
                </a:ext>
                <a:ext uri="{FF2B5EF4-FFF2-40B4-BE49-F238E27FC236}">
                  <a16:creationId xmlns:a16="http://schemas.microsoft.com/office/drawing/2014/main" id="{FE0085B3-2BA9-A947-92ED-9BB90FB4AFA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7</xdr:row>
          <xdr:rowOff>38100</xdr:rowOff>
        </xdr:from>
        <xdr:to>
          <xdr:col>25</xdr:col>
          <xdr:colOff>304800</xdr:colOff>
          <xdr:row>8</xdr:row>
          <xdr:rowOff>0</xdr:rowOff>
        </xdr:to>
        <xdr:sp macro="" textlink="">
          <xdr:nvSpPr>
            <xdr:cNvPr id="49541" name="Check Box 389" hidden="1">
              <a:extLst>
                <a:ext uri="{63B3BB69-23CF-44E3-9099-C40C66FF867C}">
                  <a14:compatExt spid="_x0000_s49541"/>
                </a:ext>
                <a:ext uri="{FF2B5EF4-FFF2-40B4-BE49-F238E27FC236}">
                  <a16:creationId xmlns:a16="http://schemas.microsoft.com/office/drawing/2014/main" id="{35C99433-85DD-F049-8A44-843D0C219F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7</xdr:row>
          <xdr:rowOff>25400</xdr:rowOff>
        </xdr:from>
        <xdr:to>
          <xdr:col>24</xdr:col>
          <xdr:colOff>304800</xdr:colOff>
          <xdr:row>8</xdr:row>
          <xdr:rowOff>0</xdr:rowOff>
        </xdr:to>
        <xdr:sp macro="" textlink="">
          <xdr:nvSpPr>
            <xdr:cNvPr id="49542" name="Check Box 390" hidden="1">
              <a:extLst>
                <a:ext uri="{63B3BB69-23CF-44E3-9099-C40C66FF867C}">
                  <a14:compatExt spid="_x0000_s49542"/>
                </a:ext>
                <a:ext uri="{FF2B5EF4-FFF2-40B4-BE49-F238E27FC236}">
                  <a16:creationId xmlns:a16="http://schemas.microsoft.com/office/drawing/2014/main" id="{7D366B25-8CC9-2B4F-9DBE-E437FB5D24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7</xdr:row>
          <xdr:rowOff>38100</xdr:rowOff>
        </xdr:from>
        <xdr:to>
          <xdr:col>26</xdr:col>
          <xdr:colOff>304800</xdr:colOff>
          <xdr:row>8</xdr:row>
          <xdr:rowOff>0</xdr:rowOff>
        </xdr:to>
        <xdr:sp macro="" textlink="">
          <xdr:nvSpPr>
            <xdr:cNvPr id="49543" name="Check Box 391" hidden="1">
              <a:extLst>
                <a:ext uri="{63B3BB69-23CF-44E3-9099-C40C66FF867C}">
                  <a14:compatExt spid="_x0000_s49543"/>
                </a:ext>
                <a:ext uri="{FF2B5EF4-FFF2-40B4-BE49-F238E27FC236}">
                  <a16:creationId xmlns:a16="http://schemas.microsoft.com/office/drawing/2014/main" id="{9374C647-A125-9440-A87A-1AE9708D87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7</xdr:row>
          <xdr:rowOff>25400</xdr:rowOff>
        </xdr:from>
        <xdr:to>
          <xdr:col>27</xdr:col>
          <xdr:colOff>279400</xdr:colOff>
          <xdr:row>8</xdr:row>
          <xdr:rowOff>0</xdr:rowOff>
        </xdr:to>
        <xdr:sp macro="" textlink="">
          <xdr:nvSpPr>
            <xdr:cNvPr id="49544" name="Check Box 392" hidden="1">
              <a:extLst>
                <a:ext uri="{63B3BB69-23CF-44E3-9099-C40C66FF867C}">
                  <a14:compatExt spid="_x0000_s49544"/>
                </a:ext>
                <a:ext uri="{FF2B5EF4-FFF2-40B4-BE49-F238E27FC236}">
                  <a16:creationId xmlns:a16="http://schemas.microsoft.com/office/drawing/2014/main" id="{4AD33FB8-58CB-B741-B577-227E6FB3E94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838200</xdr:colOff>
          <xdr:row>6</xdr:row>
          <xdr:rowOff>850900</xdr:rowOff>
        </xdr:from>
        <xdr:to>
          <xdr:col>1</xdr:col>
          <xdr:colOff>1549400</xdr:colOff>
          <xdr:row>7</xdr:row>
          <xdr:rowOff>241300</xdr:rowOff>
        </xdr:to>
        <xdr:sp macro="" textlink="">
          <xdr:nvSpPr>
            <xdr:cNvPr id="49545" name="Button 393" hidden="1">
              <a:extLst>
                <a:ext uri="{63B3BB69-23CF-44E3-9099-C40C66FF867C}">
                  <a14:compatExt spid="_x0000_s49545"/>
                </a:ext>
                <a:ext uri="{FF2B5EF4-FFF2-40B4-BE49-F238E27FC236}">
                  <a16:creationId xmlns:a16="http://schemas.microsoft.com/office/drawing/2014/main" id="{882587A3-62DD-BC47-AF2C-24A82981394E}"/>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Match Operating Mode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660400</xdr:colOff>
          <xdr:row>23</xdr:row>
          <xdr:rowOff>279400</xdr:rowOff>
        </xdr:from>
        <xdr:to>
          <xdr:col>1</xdr:col>
          <xdr:colOff>1358900</xdr:colOff>
          <xdr:row>25</xdr:row>
          <xdr:rowOff>177800</xdr:rowOff>
        </xdr:to>
        <xdr:sp macro="" textlink="">
          <xdr:nvSpPr>
            <xdr:cNvPr id="49546" name="Button 394" hidden="1">
              <a:extLst>
                <a:ext uri="{63B3BB69-23CF-44E3-9099-C40C66FF867C}">
                  <a14:compatExt spid="_x0000_s49546"/>
                </a:ext>
                <a:ext uri="{FF2B5EF4-FFF2-40B4-BE49-F238E27FC236}">
                  <a16:creationId xmlns:a16="http://schemas.microsoft.com/office/drawing/2014/main" id="{2C408421-0C1C-2744-9A63-0330CB25168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Match Operating Mode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685800</xdr:colOff>
          <xdr:row>42</xdr:row>
          <xdr:rowOff>101600</xdr:rowOff>
        </xdr:from>
        <xdr:to>
          <xdr:col>1</xdr:col>
          <xdr:colOff>1371600</xdr:colOff>
          <xdr:row>44</xdr:row>
          <xdr:rowOff>0</xdr:rowOff>
        </xdr:to>
        <xdr:sp macro="" textlink="">
          <xdr:nvSpPr>
            <xdr:cNvPr id="49547" name="Button 395" hidden="1">
              <a:extLst>
                <a:ext uri="{63B3BB69-23CF-44E3-9099-C40C66FF867C}">
                  <a14:compatExt spid="_x0000_s49547"/>
                </a:ext>
                <a:ext uri="{FF2B5EF4-FFF2-40B4-BE49-F238E27FC236}">
                  <a16:creationId xmlns:a16="http://schemas.microsoft.com/office/drawing/2014/main" id="{EB401C2F-0905-1347-AA07-F0458A23214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Match Operating Mode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1193800</xdr:colOff>
          <xdr:row>6</xdr:row>
          <xdr:rowOff>495300</xdr:rowOff>
        </xdr:from>
        <xdr:to>
          <xdr:col>15</xdr:col>
          <xdr:colOff>1397000</xdr:colOff>
          <xdr:row>6</xdr:row>
          <xdr:rowOff>965200</xdr:rowOff>
        </xdr:to>
        <xdr:sp macro="" textlink="">
          <xdr:nvSpPr>
            <xdr:cNvPr id="49548" name="Button 396" hidden="1">
              <a:extLst>
                <a:ext uri="{63B3BB69-23CF-44E3-9099-C40C66FF867C}">
                  <a14:compatExt spid="_x0000_s49548"/>
                </a:ext>
                <a:ext uri="{FF2B5EF4-FFF2-40B4-BE49-F238E27FC236}">
                  <a16:creationId xmlns:a16="http://schemas.microsoft.com/office/drawing/2014/main" id="{4E3C1BD0-6EE5-2A42-BFA3-F4920648BFF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Match Operating Mode 1</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241300</xdr:rowOff>
        </xdr:from>
        <xdr:to>
          <xdr:col>13</xdr:col>
          <xdr:colOff>317500</xdr:colOff>
          <xdr:row>10</xdr:row>
          <xdr:rowOff>50800</xdr:rowOff>
        </xdr:to>
        <xdr:sp macro="" textlink="">
          <xdr:nvSpPr>
            <xdr:cNvPr id="49557" name="Group Box 405" hidden="1">
              <a:extLst>
                <a:ext uri="{63B3BB69-23CF-44E3-9099-C40C66FF867C}">
                  <a14:compatExt spid="_x0000_s49557"/>
                </a:ext>
                <a:ext uri="{FF2B5EF4-FFF2-40B4-BE49-F238E27FC236}">
                  <a16:creationId xmlns:a16="http://schemas.microsoft.com/office/drawing/2014/main" id="{5C634358-BAD1-0D4D-89ED-0CC20CB65F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10</xdr:row>
          <xdr:rowOff>0</xdr:rowOff>
        </xdr:from>
        <xdr:to>
          <xdr:col>13</xdr:col>
          <xdr:colOff>368300</xdr:colOff>
          <xdr:row>11</xdr:row>
          <xdr:rowOff>76200</xdr:rowOff>
        </xdr:to>
        <xdr:sp macro="" textlink="">
          <xdr:nvSpPr>
            <xdr:cNvPr id="49558" name="Group Box 406" hidden="1">
              <a:extLst>
                <a:ext uri="{63B3BB69-23CF-44E3-9099-C40C66FF867C}">
                  <a14:compatExt spid="_x0000_s49558"/>
                </a:ext>
                <a:ext uri="{FF2B5EF4-FFF2-40B4-BE49-F238E27FC236}">
                  <a16:creationId xmlns:a16="http://schemas.microsoft.com/office/drawing/2014/main" id="{E8A501CE-DA71-AD46-92C4-37E99D26A2A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241300</xdr:rowOff>
        </xdr:from>
        <xdr:to>
          <xdr:col>13</xdr:col>
          <xdr:colOff>317500</xdr:colOff>
          <xdr:row>12</xdr:row>
          <xdr:rowOff>50800</xdr:rowOff>
        </xdr:to>
        <xdr:sp macro="" textlink="">
          <xdr:nvSpPr>
            <xdr:cNvPr id="49559" name="Group Box 407" hidden="1">
              <a:extLst>
                <a:ext uri="{63B3BB69-23CF-44E3-9099-C40C66FF867C}">
                  <a14:compatExt spid="_x0000_s49559"/>
                </a:ext>
                <a:ext uri="{FF2B5EF4-FFF2-40B4-BE49-F238E27FC236}">
                  <a16:creationId xmlns:a16="http://schemas.microsoft.com/office/drawing/2014/main" id="{D4182682-087A-AB41-8451-C9F0BA05A85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en-US" sz="800" b="0" i="0" u="none" strike="noStrike" baseline="0">
                  <a:solidFill>
                    <a:srgbClr val="000000"/>
                  </a:solidFill>
                  <a:latin typeface="Segoe UI" charset="0"/>
                </a:rPr>
                <a:t>Group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3</xdr:row>
          <xdr:rowOff>228600</xdr:rowOff>
        </xdr:from>
        <xdr:to>
          <xdr:col>18</xdr:col>
          <xdr:colOff>139700</xdr:colOff>
          <xdr:row>5</xdr:row>
          <xdr:rowOff>50800</xdr:rowOff>
        </xdr:to>
        <xdr:sp macro="" textlink="">
          <xdr:nvSpPr>
            <xdr:cNvPr id="49561" name="Check Box 409" hidden="1">
              <a:extLst>
                <a:ext uri="{63B3BB69-23CF-44E3-9099-C40C66FF867C}">
                  <a14:compatExt spid="_x0000_s49561"/>
                </a:ext>
                <a:ext uri="{FF2B5EF4-FFF2-40B4-BE49-F238E27FC236}">
                  <a16:creationId xmlns:a16="http://schemas.microsoft.com/office/drawing/2014/main" id="{FBB50A03-5398-A74E-893D-B94978DC392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US" sz="800" b="0" i="0" u="none" strike="noStrike" baseline="0">
                  <a:solidFill>
                    <a:srgbClr val="000000"/>
                  </a:solidFill>
                  <a:latin typeface="Segoe UI" charset="0"/>
                </a:rPr>
                <a:t>Twin Engine Propulsion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32</xdr:row>
          <xdr:rowOff>50800</xdr:rowOff>
        </xdr:from>
        <xdr:to>
          <xdr:col>7</xdr:col>
          <xdr:colOff>279400</xdr:colOff>
          <xdr:row>32</xdr:row>
          <xdr:rowOff>228600</xdr:rowOff>
        </xdr:to>
        <xdr:sp macro="" textlink="">
          <xdr:nvSpPr>
            <xdr:cNvPr id="49562" name="Check Box 410" hidden="1">
              <a:extLst>
                <a:ext uri="{63B3BB69-23CF-44E3-9099-C40C66FF867C}">
                  <a14:compatExt spid="_x0000_s49562"/>
                </a:ext>
                <a:ext uri="{FF2B5EF4-FFF2-40B4-BE49-F238E27FC236}">
                  <a16:creationId xmlns:a16="http://schemas.microsoft.com/office/drawing/2014/main" id="{A515CB35-D703-2849-9322-38DEE8D4CDE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32</xdr:row>
          <xdr:rowOff>50800</xdr:rowOff>
        </xdr:from>
        <xdr:to>
          <xdr:col>8</xdr:col>
          <xdr:colOff>279400</xdr:colOff>
          <xdr:row>32</xdr:row>
          <xdr:rowOff>241300</xdr:rowOff>
        </xdr:to>
        <xdr:sp macro="" textlink="">
          <xdr:nvSpPr>
            <xdr:cNvPr id="49563" name="Check Box 411" hidden="1">
              <a:extLst>
                <a:ext uri="{63B3BB69-23CF-44E3-9099-C40C66FF867C}">
                  <a14:compatExt spid="_x0000_s49563"/>
                </a:ext>
                <a:ext uri="{FF2B5EF4-FFF2-40B4-BE49-F238E27FC236}">
                  <a16:creationId xmlns:a16="http://schemas.microsoft.com/office/drawing/2014/main" id="{53C69D0E-DA63-ED41-BB50-69FE3EE51B5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32</xdr:row>
          <xdr:rowOff>50800</xdr:rowOff>
        </xdr:from>
        <xdr:to>
          <xdr:col>9</xdr:col>
          <xdr:colOff>304800</xdr:colOff>
          <xdr:row>32</xdr:row>
          <xdr:rowOff>241300</xdr:rowOff>
        </xdr:to>
        <xdr:sp macro="" textlink="">
          <xdr:nvSpPr>
            <xdr:cNvPr id="49564" name="Check Box 412" hidden="1">
              <a:extLst>
                <a:ext uri="{63B3BB69-23CF-44E3-9099-C40C66FF867C}">
                  <a14:compatExt spid="_x0000_s49564"/>
                </a:ext>
                <a:ext uri="{FF2B5EF4-FFF2-40B4-BE49-F238E27FC236}">
                  <a16:creationId xmlns:a16="http://schemas.microsoft.com/office/drawing/2014/main" id="{89768A09-D9A2-5344-AFC4-79A34FEB8E9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30</xdr:row>
          <xdr:rowOff>50800</xdr:rowOff>
        </xdr:from>
        <xdr:to>
          <xdr:col>7</xdr:col>
          <xdr:colOff>279400</xdr:colOff>
          <xdr:row>30</xdr:row>
          <xdr:rowOff>241300</xdr:rowOff>
        </xdr:to>
        <xdr:sp macro="" textlink="">
          <xdr:nvSpPr>
            <xdr:cNvPr id="49565" name="Check Box 413" hidden="1">
              <a:extLst>
                <a:ext uri="{63B3BB69-23CF-44E3-9099-C40C66FF867C}">
                  <a14:compatExt spid="_x0000_s49565"/>
                </a:ext>
                <a:ext uri="{FF2B5EF4-FFF2-40B4-BE49-F238E27FC236}">
                  <a16:creationId xmlns:a16="http://schemas.microsoft.com/office/drawing/2014/main" id="{C6AA2610-18BC-C246-9F71-3C00D194E5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50800</xdr:rowOff>
        </xdr:from>
        <xdr:to>
          <xdr:col>8</xdr:col>
          <xdr:colOff>304800</xdr:colOff>
          <xdr:row>30</xdr:row>
          <xdr:rowOff>241300</xdr:rowOff>
        </xdr:to>
        <xdr:sp macro="" textlink="">
          <xdr:nvSpPr>
            <xdr:cNvPr id="49566" name="Check Box 414" hidden="1">
              <a:extLst>
                <a:ext uri="{63B3BB69-23CF-44E3-9099-C40C66FF867C}">
                  <a14:compatExt spid="_x0000_s49566"/>
                </a:ext>
                <a:ext uri="{FF2B5EF4-FFF2-40B4-BE49-F238E27FC236}">
                  <a16:creationId xmlns:a16="http://schemas.microsoft.com/office/drawing/2014/main" id="{B4C307E9-137B-6049-86CB-1E90AC9AA0E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30</xdr:row>
          <xdr:rowOff>50800</xdr:rowOff>
        </xdr:from>
        <xdr:to>
          <xdr:col>9</xdr:col>
          <xdr:colOff>304800</xdr:colOff>
          <xdr:row>30</xdr:row>
          <xdr:rowOff>241300</xdr:rowOff>
        </xdr:to>
        <xdr:sp macro="" textlink="">
          <xdr:nvSpPr>
            <xdr:cNvPr id="49567" name="Check Box 415" hidden="1">
              <a:extLst>
                <a:ext uri="{63B3BB69-23CF-44E3-9099-C40C66FF867C}">
                  <a14:compatExt spid="_x0000_s49567"/>
                </a:ext>
                <a:ext uri="{FF2B5EF4-FFF2-40B4-BE49-F238E27FC236}">
                  <a16:creationId xmlns:a16="http://schemas.microsoft.com/office/drawing/2014/main" id="{D04434B2-61EE-884F-89EC-7F6D8F094AC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30</xdr:row>
          <xdr:rowOff>50800</xdr:rowOff>
        </xdr:from>
        <xdr:to>
          <xdr:col>10</xdr:col>
          <xdr:colOff>304800</xdr:colOff>
          <xdr:row>30</xdr:row>
          <xdr:rowOff>241300</xdr:rowOff>
        </xdr:to>
        <xdr:sp macro="" textlink="">
          <xdr:nvSpPr>
            <xdr:cNvPr id="49568" name="Check Box 416" hidden="1">
              <a:extLst>
                <a:ext uri="{63B3BB69-23CF-44E3-9099-C40C66FF867C}">
                  <a14:compatExt spid="_x0000_s49568"/>
                </a:ext>
                <a:ext uri="{FF2B5EF4-FFF2-40B4-BE49-F238E27FC236}">
                  <a16:creationId xmlns:a16="http://schemas.microsoft.com/office/drawing/2014/main" id="{32CFF2D9-8927-4A40-A7DB-CC45A2BBDF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xdr:row>
          <xdr:rowOff>50800</xdr:rowOff>
        </xdr:from>
        <xdr:to>
          <xdr:col>7</xdr:col>
          <xdr:colOff>317500</xdr:colOff>
          <xdr:row>34</xdr:row>
          <xdr:rowOff>241300</xdr:rowOff>
        </xdr:to>
        <xdr:sp macro="" textlink="">
          <xdr:nvSpPr>
            <xdr:cNvPr id="49569" name="Check Box 417" hidden="1">
              <a:extLst>
                <a:ext uri="{63B3BB69-23CF-44E3-9099-C40C66FF867C}">
                  <a14:compatExt spid="_x0000_s49569"/>
                </a:ext>
                <a:ext uri="{FF2B5EF4-FFF2-40B4-BE49-F238E27FC236}">
                  <a16:creationId xmlns:a16="http://schemas.microsoft.com/office/drawing/2014/main" id="{918738E0-3F31-9243-B7A9-26E6F63B019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34</xdr:row>
          <xdr:rowOff>50800</xdr:rowOff>
        </xdr:from>
        <xdr:to>
          <xdr:col>8</xdr:col>
          <xdr:colOff>304800</xdr:colOff>
          <xdr:row>34</xdr:row>
          <xdr:rowOff>241300</xdr:rowOff>
        </xdr:to>
        <xdr:sp macro="" textlink="">
          <xdr:nvSpPr>
            <xdr:cNvPr id="49570" name="Check Box 418" hidden="1">
              <a:extLst>
                <a:ext uri="{63B3BB69-23CF-44E3-9099-C40C66FF867C}">
                  <a14:compatExt spid="_x0000_s49570"/>
                </a:ext>
                <a:ext uri="{FF2B5EF4-FFF2-40B4-BE49-F238E27FC236}">
                  <a16:creationId xmlns:a16="http://schemas.microsoft.com/office/drawing/2014/main" id="{E24A7BBB-B698-2344-BD20-034B3F27D9F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50800</xdr:rowOff>
        </xdr:from>
        <xdr:to>
          <xdr:col>9</xdr:col>
          <xdr:colOff>304800</xdr:colOff>
          <xdr:row>34</xdr:row>
          <xdr:rowOff>241300</xdr:rowOff>
        </xdr:to>
        <xdr:sp macro="" textlink="">
          <xdr:nvSpPr>
            <xdr:cNvPr id="49571" name="Check Box 419" hidden="1">
              <a:extLst>
                <a:ext uri="{63B3BB69-23CF-44E3-9099-C40C66FF867C}">
                  <a14:compatExt spid="_x0000_s49571"/>
                </a:ext>
                <a:ext uri="{FF2B5EF4-FFF2-40B4-BE49-F238E27FC236}">
                  <a16:creationId xmlns:a16="http://schemas.microsoft.com/office/drawing/2014/main" id="{5C0A1278-76A4-094A-916C-3BC6FE224F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32</xdr:row>
          <xdr:rowOff>50800</xdr:rowOff>
        </xdr:from>
        <xdr:to>
          <xdr:col>10</xdr:col>
          <xdr:colOff>304800</xdr:colOff>
          <xdr:row>32</xdr:row>
          <xdr:rowOff>241300</xdr:rowOff>
        </xdr:to>
        <xdr:sp macro="" textlink="">
          <xdr:nvSpPr>
            <xdr:cNvPr id="49572" name="Check Box 420" hidden="1">
              <a:extLst>
                <a:ext uri="{63B3BB69-23CF-44E3-9099-C40C66FF867C}">
                  <a14:compatExt spid="_x0000_s49572"/>
                </a:ext>
                <a:ext uri="{FF2B5EF4-FFF2-40B4-BE49-F238E27FC236}">
                  <a16:creationId xmlns:a16="http://schemas.microsoft.com/office/drawing/2014/main" id="{B73D34A0-28BD-AF40-9E0A-652EAF47546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36</xdr:row>
          <xdr:rowOff>50800</xdr:rowOff>
        </xdr:from>
        <xdr:to>
          <xdr:col>7</xdr:col>
          <xdr:colOff>304800</xdr:colOff>
          <xdr:row>36</xdr:row>
          <xdr:rowOff>241300</xdr:rowOff>
        </xdr:to>
        <xdr:sp macro="" textlink="">
          <xdr:nvSpPr>
            <xdr:cNvPr id="49573" name="Check Box 421" hidden="1">
              <a:extLst>
                <a:ext uri="{63B3BB69-23CF-44E3-9099-C40C66FF867C}">
                  <a14:compatExt spid="_x0000_s49573"/>
                </a:ext>
                <a:ext uri="{FF2B5EF4-FFF2-40B4-BE49-F238E27FC236}">
                  <a16:creationId xmlns:a16="http://schemas.microsoft.com/office/drawing/2014/main" id="{8284EB65-3E22-584E-A933-EE985D0EB53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50800</xdr:rowOff>
        </xdr:from>
        <xdr:to>
          <xdr:col>8</xdr:col>
          <xdr:colOff>304800</xdr:colOff>
          <xdr:row>36</xdr:row>
          <xdr:rowOff>241300</xdr:rowOff>
        </xdr:to>
        <xdr:sp macro="" textlink="">
          <xdr:nvSpPr>
            <xdr:cNvPr id="49574" name="Check Box 422" hidden="1">
              <a:extLst>
                <a:ext uri="{63B3BB69-23CF-44E3-9099-C40C66FF867C}">
                  <a14:compatExt spid="_x0000_s49574"/>
                </a:ext>
                <a:ext uri="{FF2B5EF4-FFF2-40B4-BE49-F238E27FC236}">
                  <a16:creationId xmlns:a16="http://schemas.microsoft.com/office/drawing/2014/main" id="{6033E689-296F-7245-916F-22F30FE903F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36</xdr:row>
          <xdr:rowOff>50800</xdr:rowOff>
        </xdr:from>
        <xdr:to>
          <xdr:col>9</xdr:col>
          <xdr:colOff>279400</xdr:colOff>
          <xdr:row>36</xdr:row>
          <xdr:rowOff>241300</xdr:rowOff>
        </xdr:to>
        <xdr:sp macro="" textlink="">
          <xdr:nvSpPr>
            <xdr:cNvPr id="49575" name="Check Box 423" hidden="1">
              <a:extLst>
                <a:ext uri="{63B3BB69-23CF-44E3-9099-C40C66FF867C}">
                  <a14:compatExt spid="_x0000_s49575"/>
                </a:ext>
                <a:ext uri="{FF2B5EF4-FFF2-40B4-BE49-F238E27FC236}">
                  <a16:creationId xmlns:a16="http://schemas.microsoft.com/office/drawing/2014/main" id="{6977F580-3B36-BF40-ABD5-7CEAD3F11F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50800</xdr:rowOff>
        </xdr:from>
        <xdr:to>
          <xdr:col>9</xdr:col>
          <xdr:colOff>304800</xdr:colOff>
          <xdr:row>37</xdr:row>
          <xdr:rowOff>241300</xdr:rowOff>
        </xdr:to>
        <xdr:sp macro="" textlink="">
          <xdr:nvSpPr>
            <xdr:cNvPr id="49576" name="Check Box 424" hidden="1">
              <a:extLst>
                <a:ext uri="{63B3BB69-23CF-44E3-9099-C40C66FF867C}">
                  <a14:compatExt spid="_x0000_s49576"/>
                </a:ext>
                <a:ext uri="{FF2B5EF4-FFF2-40B4-BE49-F238E27FC236}">
                  <a16:creationId xmlns:a16="http://schemas.microsoft.com/office/drawing/2014/main" id="{F63A54A2-8414-AD4D-BBEA-D75A5F5A5D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34</xdr:row>
          <xdr:rowOff>50800</xdr:rowOff>
        </xdr:from>
        <xdr:to>
          <xdr:col>10</xdr:col>
          <xdr:colOff>304800</xdr:colOff>
          <xdr:row>34</xdr:row>
          <xdr:rowOff>241300</xdr:rowOff>
        </xdr:to>
        <xdr:sp macro="" textlink="">
          <xdr:nvSpPr>
            <xdr:cNvPr id="49577" name="Check Box 425" hidden="1">
              <a:extLst>
                <a:ext uri="{63B3BB69-23CF-44E3-9099-C40C66FF867C}">
                  <a14:compatExt spid="_x0000_s49577"/>
                </a:ext>
                <a:ext uri="{FF2B5EF4-FFF2-40B4-BE49-F238E27FC236}">
                  <a16:creationId xmlns:a16="http://schemas.microsoft.com/office/drawing/2014/main" id="{BA2CE4F0-7907-E046-8326-33699046741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39</xdr:row>
          <xdr:rowOff>38100</xdr:rowOff>
        </xdr:from>
        <xdr:to>
          <xdr:col>7</xdr:col>
          <xdr:colOff>279400</xdr:colOff>
          <xdr:row>39</xdr:row>
          <xdr:rowOff>241300</xdr:rowOff>
        </xdr:to>
        <xdr:sp macro="" textlink="">
          <xdr:nvSpPr>
            <xdr:cNvPr id="49578" name="Check Box 426" hidden="1">
              <a:extLst>
                <a:ext uri="{63B3BB69-23CF-44E3-9099-C40C66FF867C}">
                  <a14:compatExt spid="_x0000_s49578"/>
                </a:ext>
                <a:ext uri="{FF2B5EF4-FFF2-40B4-BE49-F238E27FC236}">
                  <a16:creationId xmlns:a16="http://schemas.microsoft.com/office/drawing/2014/main" id="{70892FA4-7EE4-9E4A-A82F-2C03A509A6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40</xdr:row>
          <xdr:rowOff>38100</xdr:rowOff>
        </xdr:from>
        <xdr:to>
          <xdr:col>8</xdr:col>
          <xdr:colOff>279400</xdr:colOff>
          <xdr:row>40</xdr:row>
          <xdr:rowOff>241300</xdr:rowOff>
        </xdr:to>
        <xdr:sp macro="" textlink="">
          <xdr:nvSpPr>
            <xdr:cNvPr id="49579" name="Check Box 427" hidden="1">
              <a:extLst>
                <a:ext uri="{63B3BB69-23CF-44E3-9099-C40C66FF867C}">
                  <a14:compatExt spid="_x0000_s49579"/>
                </a:ext>
                <a:ext uri="{FF2B5EF4-FFF2-40B4-BE49-F238E27FC236}">
                  <a16:creationId xmlns:a16="http://schemas.microsoft.com/office/drawing/2014/main" id="{90E3AEE9-2E5A-354F-8AC1-972265E3900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40</xdr:row>
          <xdr:rowOff>38100</xdr:rowOff>
        </xdr:from>
        <xdr:to>
          <xdr:col>9</xdr:col>
          <xdr:colOff>279400</xdr:colOff>
          <xdr:row>40</xdr:row>
          <xdr:rowOff>241300</xdr:rowOff>
        </xdr:to>
        <xdr:sp macro="" textlink="">
          <xdr:nvSpPr>
            <xdr:cNvPr id="49580" name="Check Box 428" hidden="1">
              <a:extLst>
                <a:ext uri="{63B3BB69-23CF-44E3-9099-C40C66FF867C}">
                  <a14:compatExt spid="_x0000_s49580"/>
                </a:ext>
                <a:ext uri="{FF2B5EF4-FFF2-40B4-BE49-F238E27FC236}">
                  <a16:creationId xmlns:a16="http://schemas.microsoft.com/office/drawing/2014/main" id="{1B14D508-CDA7-6C4B-B9E0-A2BFBDEBE5A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37</xdr:row>
          <xdr:rowOff>50800</xdr:rowOff>
        </xdr:from>
        <xdr:to>
          <xdr:col>10</xdr:col>
          <xdr:colOff>279400</xdr:colOff>
          <xdr:row>37</xdr:row>
          <xdr:rowOff>241300</xdr:rowOff>
        </xdr:to>
        <xdr:sp macro="" textlink="">
          <xdr:nvSpPr>
            <xdr:cNvPr id="49581" name="Check Box 429" hidden="1">
              <a:extLst>
                <a:ext uri="{63B3BB69-23CF-44E3-9099-C40C66FF867C}">
                  <a14:compatExt spid="_x0000_s49581"/>
                </a:ext>
                <a:ext uri="{FF2B5EF4-FFF2-40B4-BE49-F238E27FC236}">
                  <a16:creationId xmlns:a16="http://schemas.microsoft.com/office/drawing/2014/main" id="{C42BBAE2-3260-9E4D-837B-641C3FA3444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39</xdr:row>
          <xdr:rowOff>50800</xdr:rowOff>
        </xdr:from>
        <xdr:to>
          <xdr:col>10</xdr:col>
          <xdr:colOff>279400</xdr:colOff>
          <xdr:row>39</xdr:row>
          <xdr:rowOff>241300</xdr:rowOff>
        </xdr:to>
        <xdr:sp macro="" textlink="">
          <xdr:nvSpPr>
            <xdr:cNvPr id="49582" name="Check Box 430" hidden="1">
              <a:extLst>
                <a:ext uri="{63B3BB69-23CF-44E3-9099-C40C66FF867C}">
                  <a14:compatExt spid="_x0000_s49582"/>
                </a:ext>
                <a:ext uri="{FF2B5EF4-FFF2-40B4-BE49-F238E27FC236}">
                  <a16:creationId xmlns:a16="http://schemas.microsoft.com/office/drawing/2014/main" id="{CB44ABA8-5DBE-D64B-B8A6-C0EACDA3CA2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47</xdr:row>
          <xdr:rowOff>50800</xdr:rowOff>
        </xdr:from>
        <xdr:to>
          <xdr:col>7</xdr:col>
          <xdr:colOff>304800</xdr:colOff>
          <xdr:row>47</xdr:row>
          <xdr:rowOff>241300</xdr:rowOff>
        </xdr:to>
        <xdr:sp macro="" textlink="">
          <xdr:nvSpPr>
            <xdr:cNvPr id="49583" name="Check Box 431" hidden="1">
              <a:extLst>
                <a:ext uri="{63B3BB69-23CF-44E3-9099-C40C66FF867C}">
                  <a14:compatExt spid="_x0000_s49583"/>
                </a:ext>
                <a:ext uri="{FF2B5EF4-FFF2-40B4-BE49-F238E27FC236}">
                  <a16:creationId xmlns:a16="http://schemas.microsoft.com/office/drawing/2014/main" id="{4B9F9983-12BB-4C4E-8009-BD1158D675A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38100</xdr:rowOff>
        </xdr:from>
        <xdr:to>
          <xdr:col>8</xdr:col>
          <xdr:colOff>304800</xdr:colOff>
          <xdr:row>47</xdr:row>
          <xdr:rowOff>241300</xdr:rowOff>
        </xdr:to>
        <xdr:sp macro="" textlink="">
          <xdr:nvSpPr>
            <xdr:cNvPr id="49584" name="Check Box 432" hidden="1">
              <a:extLst>
                <a:ext uri="{63B3BB69-23CF-44E3-9099-C40C66FF867C}">
                  <a14:compatExt spid="_x0000_s49584"/>
                </a:ext>
                <a:ext uri="{FF2B5EF4-FFF2-40B4-BE49-F238E27FC236}">
                  <a16:creationId xmlns:a16="http://schemas.microsoft.com/office/drawing/2014/main" id="{E440A1A9-022B-3844-BEC5-9A42E0EF19F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47</xdr:row>
          <xdr:rowOff>38100</xdr:rowOff>
        </xdr:from>
        <xdr:to>
          <xdr:col>9</xdr:col>
          <xdr:colOff>304800</xdr:colOff>
          <xdr:row>47</xdr:row>
          <xdr:rowOff>241300</xdr:rowOff>
        </xdr:to>
        <xdr:sp macro="" textlink="">
          <xdr:nvSpPr>
            <xdr:cNvPr id="49585" name="Check Box 433" hidden="1">
              <a:extLst>
                <a:ext uri="{63B3BB69-23CF-44E3-9099-C40C66FF867C}">
                  <a14:compatExt spid="_x0000_s49585"/>
                </a:ext>
                <a:ext uri="{FF2B5EF4-FFF2-40B4-BE49-F238E27FC236}">
                  <a16:creationId xmlns:a16="http://schemas.microsoft.com/office/drawing/2014/main" id="{A0157D3F-7DB6-4B43-BE5A-1982430D7C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47</xdr:row>
          <xdr:rowOff>38100</xdr:rowOff>
        </xdr:from>
        <xdr:to>
          <xdr:col>10</xdr:col>
          <xdr:colOff>304800</xdr:colOff>
          <xdr:row>47</xdr:row>
          <xdr:rowOff>241300</xdr:rowOff>
        </xdr:to>
        <xdr:sp macro="" textlink="">
          <xdr:nvSpPr>
            <xdr:cNvPr id="49586" name="Check Box 434" hidden="1">
              <a:extLst>
                <a:ext uri="{63B3BB69-23CF-44E3-9099-C40C66FF867C}">
                  <a14:compatExt spid="_x0000_s49586"/>
                </a:ext>
                <a:ext uri="{FF2B5EF4-FFF2-40B4-BE49-F238E27FC236}">
                  <a16:creationId xmlns:a16="http://schemas.microsoft.com/office/drawing/2014/main" id="{5FD1A9F9-26E1-E242-82D0-EF538436C2E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48</xdr:row>
          <xdr:rowOff>25400</xdr:rowOff>
        </xdr:from>
        <xdr:to>
          <xdr:col>7</xdr:col>
          <xdr:colOff>304800</xdr:colOff>
          <xdr:row>48</xdr:row>
          <xdr:rowOff>266700</xdr:rowOff>
        </xdr:to>
        <xdr:sp macro="" textlink="">
          <xdr:nvSpPr>
            <xdr:cNvPr id="49587" name="Check Box 435" hidden="1">
              <a:extLst>
                <a:ext uri="{63B3BB69-23CF-44E3-9099-C40C66FF867C}">
                  <a14:compatExt spid="_x0000_s49587"/>
                </a:ext>
                <a:ext uri="{FF2B5EF4-FFF2-40B4-BE49-F238E27FC236}">
                  <a16:creationId xmlns:a16="http://schemas.microsoft.com/office/drawing/2014/main" id="{419F395B-2F67-7C44-854E-B3F5A0C042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48</xdr:row>
          <xdr:rowOff>50800</xdr:rowOff>
        </xdr:from>
        <xdr:to>
          <xdr:col>8</xdr:col>
          <xdr:colOff>304800</xdr:colOff>
          <xdr:row>48</xdr:row>
          <xdr:rowOff>241300</xdr:rowOff>
        </xdr:to>
        <xdr:sp macro="" textlink="">
          <xdr:nvSpPr>
            <xdr:cNvPr id="49588" name="Check Box 436" hidden="1">
              <a:extLst>
                <a:ext uri="{63B3BB69-23CF-44E3-9099-C40C66FF867C}">
                  <a14:compatExt spid="_x0000_s49588"/>
                </a:ext>
                <a:ext uri="{FF2B5EF4-FFF2-40B4-BE49-F238E27FC236}">
                  <a16:creationId xmlns:a16="http://schemas.microsoft.com/office/drawing/2014/main" id="{23F05451-2F3F-C644-9DD3-4D5F97D399D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48</xdr:row>
          <xdr:rowOff>50800</xdr:rowOff>
        </xdr:from>
        <xdr:to>
          <xdr:col>9</xdr:col>
          <xdr:colOff>304800</xdr:colOff>
          <xdr:row>48</xdr:row>
          <xdr:rowOff>241300</xdr:rowOff>
        </xdr:to>
        <xdr:sp macro="" textlink="">
          <xdr:nvSpPr>
            <xdr:cNvPr id="49589" name="Check Box 437" hidden="1">
              <a:extLst>
                <a:ext uri="{63B3BB69-23CF-44E3-9099-C40C66FF867C}">
                  <a14:compatExt spid="_x0000_s49589"/>
                </a:ext>
                <a:ext uri="{FF2B5EF4-FFF2-40B4-BE49-F238E27FC236}">
                  <a16:creationId xmlns:a16="http://schemas.microsoft.com/office/drawing/2014/main" id="{349F8772-C8A2-1942-B4FF-5AC464C7969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48</xdr:row>
          <xdr:rowOff>50800</xdr:rowOff>
        </xdr:from>
        <xdr:to>
          <xdr:col>10</xdr:col>
          <xdr:colOff>279400</xdr:colOff>
          <xdr:row>48</xdr:row>
          <xdr:rowOff>241300</xdr:rowOff>
        </xdr:to>
        <xdr:sp macro="" textlink="">
          <xdr:nvSpPr>
            <xdr:cNvPr id="49590" name="Check Box 438" hidden="1">
              <a:extLst>
                <a:ext uri="{63B3BB69-23CF-44E3-9099-C40C66FF867C}">
                  <a14:compatExt spid="_x0000_s49590"/>
                </a:ext>
                <a:ext uri="{FF2B5EF4-FFF2-40B4-BE49-F238E27FC236}">
                  <a16:creationId xmlns:a16="http://schemas.microsoft.com/office/drawing/2014/main" id="{EFC63839-3CFC-2745-8382-CBAE317E9DC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49</xdr:row>
          <xdr:rowOff>50800</xdr:rowOff>
        </xdr:from>
        <xdr:to>
          <xdr:col>7</xdr:col>
          <xdr:colOff>304800</xdr:colOff>
          <xdr:row>49</xdr:row>
          <xdr:rowOff>241300</xdr:rowOff>
        </xdr:to>
        <xdr:sp macro="" textlink="">
          <xdr:nvSpPr>
            <xdr:cNvPr id="49591" name="Check Box 439" hidden="1">
              <a:extLst>
                <a:ext uri="{63B3BB69-23CF-44E3-9099-C40C66FF867C}">
                  <a14:compatExt spid="_x0000_s49591"/>
                </a:ext>
                <a:ext uri="{FF2B5EF4-FFF2-40B4-BE49-F238E27FC236}">
                  <a16:creationId xmlns:a16="http://schemas.microsoft.com/office/drawing/2014/main" id="{D7FD2161-549E-5C4F-BC18-B91402CF8A6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50800</xdr:rowOff>
        </xdr:from>
        <xdr:to>
          <xdr:col>8</xdr:col>
          <xdr:colOff>304800</xdr:colOff>
          <xdr:row>49</xdr:row>
          <xdr:rowOff>241300</xdr:rowOff>
        </xdr:to>
        <xdr:sp macro="" textlink="">
          <xdr:nvSpPr>
            <xdr:cNvPr id="49592" name="Check Box 440" hidden="1">
              <a:extLst>
                <a:ext uri="{63B3BB69-23CF-44E3-9099-C40C66FF867C}">
                  <a14:compatExt spid="_x0000_s49592"/>
                </a:ext>
                <a:ext uri="{FF2B5EF4-FFF2-40B4-BE49-F238E27FC236}">
                  <a16:creationId xmlns:a16="http://schemas.microsoft.com/office/drawing/2014/main" id="{3A4201BF-EF69-E84F-9A24-224BA776BFA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49</xdr:row>
          <xdr:rowOff>50800</xdr:rowOff>
        </xdr:from>
        <xdr:to>
          <xdr:col>9</xdr:col>
          <xdr:colOff>304800</xdr:colOff>
          <xdr:row>49</xdr:row>
          <xdr:rowOff>241300</xdr:rowOff>
        </xdr:to>
        <xdr:sp macro="" textlink="">
          <xdr:nvSpPr>
            <xdr:cNvPr id="49593" name="Check Box 441" hidden="1">
              <a:extLst>
                <a:ext uri="{63B3BB69-23CF-44E3-9099-C40C66FF867C}">
                  <a14:compatExt spid="_x0000_s49593"/>
                </a:ext>
                <a:ext uri="{FF2B5EF4-FFF2-40B4-BE49-F238E27FC236}">
                  <a16:creationId xmlns:a16="http://schemas.microsoft.com/office/drawing/2014/main" id="{538F2C66-526C-8645-B035-6744AC1F152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49</xdr:row>
          <xdr:rowOff>50800</xdr:rowOff>
        </xdr:from>
        <xdr:to>
          <xdr:col>10</xdr:col>
          <xdr:colOff>304800</xdr:colOff>
          <xdr:row>49</xdr:row>
          <xdr:rowOff>241300</xdr:rowOff>
        </xdr:to>
        <xdr:sp macro="" textlink="">
          <xdr:nvSpPr>
            <xdr:cNvPr id="49594" name="Check Box 442" hidden="1">
              <a:extLst>
                <a:ext uri="{63B3BB69-23CF-44E3-9099-C40C66FF867C}">
                  <a14:compatExt spid="_x0000_s49594"/>
                </a:ext>
                <a:ext uri="{FF2B5EF4-FFF2-40B4-BE49-F238E27FC236}">
                  <a16:creationId xmlns:a16="http://schemas.microsoft.com/office/drawing/2014/main" id="{95B1D12C-BAA5-A945-A4B3-2B9206D2C0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50</xdr:row>
          <xdr:rowOff>50800</xdr:rowOff>
        </xdr:from>
        <xdr:to>
          <xdr:col>7</xdr:col>
          <xdr:colOff>317500</xdr:colOff>
          <xdr:row>50</xdr:row>
          <xdr:rowOff>241300</xdr:rowOff>
        </xdr:to>
        <xdr:sp macro="" textlink="">
          <xdr:nvSpPr>
            <xdr:cNvPr id="49595" name="Check Box 443" hidden="1">
              <a:extLst>
                <a:ext uri="{63B3BB69-23CF-44E3-9099-C40C66FF867C}">
                  <a14:compatExt spid="_x0000_s49595"/>
                </a:ext>
                <a:ext uri="{FF2B5EF4-FFF2-40B4-BE49-F238E27FC236}">
                  <a16:creationId xmlns:a16="http://schemas.microsoft.com/office/drawing/2014/main" id="{5C0B9864-CF15-C843-8F36-976B479D39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50800</xdr:rowOff>
        </xdr:from>
        <xdr:to>
          <xdr:col>8</xdr:col>
          <xdr:colOff>304800</xdr:colOff>
          <xdr:row>50</xdr:row>
          <xdr:rowOff>241300</xdr:rowOff>
        </xdr:to>
        <xdr:sp macro="" textlink="">
          <xdr:nvSpPr>
            <xdr:cNvPr id="49596" name="Check Box 444" hidden="1">
              <a:extLst>
                <a:ext uri="{63B3BB69-23CF-44E3-9099-C40C66FF867C}">
                  <a14:compatExt spid="_x0000_s49596"/>
                </a:ext>
                <a:ext uri="{FF2B5EF4-FFF2-40B4-BE49-F238E27FC236}">
                  <a16:creationId xmlns:a16="http://schemas.microsoft.com/office/drawing/2014/main" id="{1C60D520-9FBE-B644-A54F-44E26DA353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50</xdr:row>
          <xdr:rowOff>50800</xdr:rowOff>
        </xdr:from>
        <xdr:to>
          <xdr:col>9</xdr:col>
          <xdr:colOff>304800</xdr:colOff>
          <xdr:row>50</xdr:row>
          <xdr:rowOff>241300</xdr:rowOff>
        </xdr:to>
        <xdr:sp macro="" textlink="">
          <xdr:nvSpPr>
            <xdr:cNvPr id="49597" name="Check Box 445" hidden="1">
              <a:extLst>
                <a:ext uri="{63B3BB69-23CF-44E3-9099-C40C66FF867C}">
                  <a14:compatExt spid="_x0000_s49597"/>
                </a:ext>
                <a:ext uri="{FF2B5EF4-FFF2-40B4-BE49-F238E27FC236}">
                  <a16:creationId xmlns:a16="http://schemas.microsoft.com/office/drawing/2014/main" id="{9D0C11E9-24A7-2D4F-AEA6-955C210CB4B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50</xdr:row>
          <xdr:rowOff>50800</xdr:rowOff>
        </xdr:from>
        <xdr:to>
          <xdr:col>10</xdr:col>
          <xdr:colOff>304800</xdr:colOff>
          <xdr:row>50</xdr:row>
          <xdr:rowOff>241300</xdr:rowOff>
        </xdr:to>
        <xdr:sp macro="" textlink="">
          <xdr:nvSpPr>
            <xdr:cNvPr id="49598" name="Check Box 446" hidden="1">
              <a:extLst>
                <a:ext uri="{63B3BB69-23CF-44E3-9099-C40C66FF867C}">
                  <a14:compatExt spid="_x0000_s49598"/>
                </a:ext>
                <a:ext uri="{FF2B5EF4-FFF2-40B4-BE49-F238E27FC236}">
                  <a16:creationId xmlns:a16="http://schemas.microsoft.com/office/drawing/2014/main" id="{3ED5EAD1-B14E-2041-A93F-7306D4329BB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53</xdr:row>
          <xdr:rowOff>38100</xdr:rowOff>
        </xdr:from>
        <xdr:to>
          <xdr:col>7</xdr:col>
          <xdr:colOff>304800</xdr:colOff>
          <xdr:row>53</xdr:row>
          <xdr:rowOff>241300</xdr:rowOff>
        </xdr:to>
        <xdr:sp macro="" textlink="">
          <xdr:nvSpPr>
            <xdr:cNvPr id="49599" name="Check Box 447" hidden="1">
              <a:extLst>
                <a:ext uri="{63B3BB69-23CF-44E3-9099-C40C66FF867C}">
                  <a14:compatExt spid="_x0000_s49599"/>
                </a:ext>
                <a:ext uri="{FF2B5EF4-FFF2-40B4-BE49-F238E27FC236}">
                  <a16:creationId xmlns:a16="http://schemas.microsoft.com/office/drawing/2014/main" id="{2B8AD8D7-4260-C747-B045-50AF02D45AA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53</xdr:row>
          <xdr:rowOff>38100</xdr:rowOff>
        </xdr:from>
        <xdr:to>
          <xdr:col>8</xdr:col>
          <xdr:colOff>279400</xdr:colOff>
          <xdr:row>53</xdr:row>
          <xdr:rowOff>241300</xdr:rowOff>
        </xdr:to>
        <xdr:sp macro="" textlink="">
          <xdr:nvSpPr>
            <xdr:cNvPr id="49600" name="Check Box 448" hidden="1">
              <a:extLst>
                <a:ext uri="{63B3BB69-23CF-44E3-9099-C40C66FF867C}">
                  <a14:compatExt spid="_x0000_s49600"/>
                </a:ext>
                <a:ext uri="{FF2B5EF4-FFF2-40B4-BE49-F238E27FC236}">
                  <a16:creationId xmlns:a16="http://schemas.microsoft.com/office/drawing/2014/main" id="{6B4BBC5B-D660-CF42-A051-6B370B5C9D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53</xdr:row>
          <xdr:rowOff>38100</xdr:rowOff>
        </xdr:from>
        <xdr:to>
          <xdr:col>9</xdr:col>
          <xdr:colOff>279400</xdr:colOff>
          <xdr:row>53</xdr:row>
          <xdr:rowOff>241300</xdr:rowOff>
        </xdr:to>
        <xdr:sp macro="" textlink="">
          <xdr:nvSpPr>
            <xdr:cNvPr id="49601" name="Check Box 449" hidden="1">
              <a:extLst>
                <a:ext uri="{63B3BB69-23CF-44E3-9099-C40C66FF867C}">
                  <a14:compatExt spid="_x0000_s49601"/>
                </a:ext>
                <a:ext uri="{FF2B5EF4-FFF2-40B4-BE49-F238E27FC236}">
                  <a16:creationId xmlns:a16="http://schemas.microsoft.com/office/drawing/2014/main" id="{79EF5D1B-E9EF-F04A-913A-82A442DD2ED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53</xdr:row>
          <xdr:rowOff>38100</xdr:rowOff>
        </xdr:from>
        <xdr:to>
          <xdr:col>10</xdr:col>
          <xdr:colOff>304800</xdr:colOff>
          <xdr:row>53</xdr:row>
          <xdr:rowOff>241300</xdr:rowOff>
        </xdr:to>
        <xdr:sp macro="" textlink="">
          <xdr:nvSpPr>
            <xdr:cNvPr id="49602" name="Check Box 450" hidden="1">
              <a:extLst>
                <a:ext uri="{63B3BB69-23CF-44E3-9099-C40C66FF867C}">
                  <a14:compatExt spid="_x0000_s49602"/>
                </a:ext>
                <a:ext uri="{FF2B5EF4-FFF2-40B4-BE49-F238E27FC236}">
                  <a16:creationId xmlns:a16="http://schemas.microsoft.com/office/drawing/2014/main" id="{E7EAB909-EB06-7F48-A66D-981AAEF4C45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51</xdr:row>
          <xdr:rowOff>25400</xdr:rowOff>
        </xdr:from>
        <xdr:to>
          <xdr:col>7</xdr:col>
          <xdr:colOff>279400</xdr:colOff>
          <xdr:row>51</xdr:row>
          <xdr:rowOff>266700</xdr:rowOff>
        </xdr:to>
        <xdr:sp macro="" textlink="">
          <xdr:nvSpPr>
            <xdr:cNvPr id="49603" name="Check Box 451" hidden="1">
              <a:extLst>
                <a:ext uri="{63B3BB69-23CF-44E3-9099-C40C66FF867C}">
                  <a14:compatExt spid="_x0000_s49603"/>
                </a:ext>
                <a:ext uri="{FF2B5EF4-FFF2-40B4-BE49-F238E27FC236}">
                  <a16:creationId xmlns:a16="http://schemas.microsoft.com/office/drawing/2014/main" id="{197C30B8-6674-4947-8401-376599001BC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25400</xdr:rowOff>
        </xdr:from>
        <xdr:to>
          <xdr:col>8</xdr:col>
          <xdr:colOff>304800</xdr:colOff>
          <xdr:row>51</xdr:row>
          <xdr:rowOff>254000</xdr:rowOff>
        </xdr:to>
        <xdr:sp macro="" textlink="">
          <xdr:nvSpPr>
            <xdr:cNvPr id="49604" name="Check Box 452" hidden="1">
              <a:extLst>
                <a:ext uri="{63B3BB69-23CF-44E3-9099-C40C66FF867C}">
                  <a14:compatExt spid="_x0000_s49604"/>
                </a:ext>
                <a:ext uri="{FF2B5EF4-FFF2-40B4-BE49-F238E27FC236}">
                  <a16:creationId xmlns:a16="http://schemas.microsoft.com/office/drawing/2014/main" id="{32ED7320-DBB8-B249-BD97-308D03948F1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51</xdr:row>
          <xdr:rowOff>38100</xdr:rowOff>
        </xdr:from>
        <xdr:to>
          <xdr:col>9</xdr:col>
          <xdr:colOff>279400</xdr:colOff>
          <xdr:row>51</xdr:row>
          <xdr:rowOff>254000</xdr:rowOff>
        </xdr:to>
        <xdr:sp macro="" textlink="">
          <xdr:nvSpPr>
            <xdr:cNvPr id="49605" name="Check Box 453" hidden="1">
              <a:extLst>
                <a:ext uri="{63B3BB69-23CF-44E3-9099-C40C66FF867C}">
                  <a14:compatExt spid="_x0000_s49605"/>
                </a:ext>
                <a:ext uri="{FF2B5EF4-FFF2-40B4-BE49-F238E27FC236}">
                  <a16:creationId xmlns:a16="http://schemas.microsoft.com/office/drawing/2014/main" id="{EE1C636B-FE3C-6340-9F5F-A8F48BCF87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51</xdr:row>
          <xdr:rowOff>25400</xdr:rowOff>
        </xdr:from>
        <xdr:to>
          <xdr:col>10</xdr:col>
          <xdr:colOff>279400</xdr:colOff>
          <xdr:row>51</xdr:row>
          <xdr:rowOff>266700</xdr:rowOff>
        </xdr:to>
        <xdr:sp macro="" textlink="">
          <xdr:nvSpPr>
            <xdr:cNvPr id="49606" name="Check Box 454" hidden="1">
              <a:extLst>
                <a:ext uri="{63B3BB69-23CF-44E3-9099-C40C66FF867C}">
                  <a14:compatExt spid="_x0000_s49606"/>
                </a:ext>
                <a:ext uri="{FF2B5EF4-FFF2-40B4-BE49-F238E27FC236}">
                  <a16:creationId xmlns:a16="http://schemas.microsoft.com/office/drawing/2014/main" id="{B9CBD56E-DEDB-7D43-90D0-37625D3DD1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54</xdr:row>
          <xdr:rowOff>38100</xdr:rowOff>
        </xdr:from>
        <xdr:to>
          <xdr:col>7</xdr:col>
          <xdr:colOff>304800</xdr:colOff>
          <xdr:row>54</xdr:row>
          <xdr:rowOff>241300</xdr:rowOff>
        </xdr:to>
        <xdr:sp macro="" textlink="">
          <xdr:nvSpPr>
            <xdr:cNvPr id="49607" name="Check Box 455" hidden="1">
              <a:extLst>
                <a:ext uri="{63B3BB69-23CF-44E3-9099-C40C66FF867C}">
                  <a14:compatExt spid="_x0000_s49607"/>
                </a:ext>
                <a:ext uri="{FF2B5EF4-FFF2-40B4-BE49-F238E27FC236}">
                  <a16:creationId xmlns:a16="http://schemas.microsoft.com/office/drawing/2014/main" id="{2A5889A0-BB6B-DD40-AE3F-1ED9B75F8C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54</xdr:row>
          <xdr:rowOff>38100</xdr:rowOff>
        </xdr:from>
        <xdr:to>
          <xdr:col>8</xdr:col>
          <xdr:colOff>279400</xdr:colOff>
          <xdr:row>54</xdr:row>
          <xdr:rowOff>241300</xdr:rowOff>
        </xdr:to>
        <xdr:sp macro="" textlink="">
          <xdr:nvSpPr>
            <xdr:cNvPr id="49608" name="Check Box 456" hidden="1">
              <a:extLst>
                <a:ext uri="{63B3BB69-23CF-44E3-9099-C40C66FF867C}">
                  <a14:compatExt spid="_x0000_s49608"/>
                </a:ext>
                <a:ext uri="{FF2B5EF4-FFF2-40B4-BE49-F238E27FC236}">
                  <a16:creationId xmlns:a16="http://schemas.microsoft.com/office/drawing/2014/main" id="{089BA315-B9ED-094A-84C1-219AAFBA59A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54</xdr:row>
          <xdr:rowOff>38100</xdr:rowOff>
        </xdr:from>
        <xdr:to>
          <xdr:col>9</xdr:col>
          <xdr:colOff>304800</xdr:colOff>
          <xdr:row>54</xdr:row>
          <xdr:rowOff>241300</xdr:rowOff>
        </xdr:to>
        <xdr:sp macro="" textlink="">
          <xdr:nvSpPr>
            <xdr:cNvPr id="49609" name="Check Box 457" hidden="1">
              <a:extLst>
                <a:ext uri="{63B3BB69-23CF-44E3-9099-C40C66FF867C}">
                  <a14:compatExt spid="_x0000_s49609"/>
                </a:ext>
                <a:ext uri="{FF2B5EF4-FFF2-40B4-BE49-F238E27FC236}">
                  <a16:creationId xmlns:a16="http://schemas.microsoft.com/office/drawing/2014/main" id="{3E3F929D-5A12-A746-B0A2-5E631DC614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54</xdr:row>
          <xdr:rowOff>38100</xdr:rowOff>
        </xdr:from>
        <xdr:to>
          <xdr:col>10</xdr:col>
          <xdr:colOff>279400</xdr:colOff>
          <xdr:row>54</xdr:row>
          <xdr:rowOff>241300</xdr:rowOff>
        </xdr:to>
        <xdr:sp macro="" textlink="">
          <xdr:nvSpPr>
            <xdr:cNvPr id="49610" name="Check Box 458" hidden="1">
              <a:extLst>
                <a:ext uri="{63B3BB69-23CF-44E3-9099-C40C66FF867C}">
                  <a14:compatExt spid="_x0000_s49610"/>
                </a:ext>
                <a:ext uri="{FF2B5EF4-FFF2-40B4-BE49-F238E27FC236}">
                  <a16:creationId xmlns:a16="http://schemas.microsoft.com/office/drawing/2014/main" id="{FF7105E8-58A0-CF4F-A30F-C8EAF5B44D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46</xdr:row>
          <xdr:rowOff>38100</xdr:rowOff>
        </xdr:from>
        <xdr:to>
          <xdr:col>7</xdr:col>
          <xdr:colOff>304800</xdr:colOff>
          <xdr:row>46</xdr:row>
          <xdr:rowOff>254000</xdr:rowOff>
        </xdr:to>
        <xdr:sp macro="" textlink="">
          <xdr:nvSpPr>
            <xdr:cNvPr id="49611" name="Check Box 459" hidden="1">
              <a:extLst>
                <a:ext uri="{63B3BB69-23CF-44E3-9099-C40C66FF867C}">
                  <a14:compatExt spid="_x0000_s49611"/>
                </a:ext>
                <a:ext uri="{FF2B5EF4-FFF2-40B4-BE49-F238E27FC236}">
                  <a16:creationId xmlns:a16="http://schemas.microsoft.com/office/drawing/2014/main" id="{C745D397-D9AD-FF41-8EF1-6354E311A2B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46</xdr:row>
          <xdr:rowOff>50800</xdr:rowOff>
        </xdr:from>
        <xdr:to>
          <xdr:col>8</xdr:col>
          <xdr:colOff>304800</xdr:colOff>
          <xdr:row>46</xdr:row>
          <xdr:rowOff>241300</xdr:rowOff>
        </xdr:to>
        <xdr:sp macro="" textlink="">
          <xdr:nvSpPr>
            <xdr:cNvPr id="49612" name="Check Box 460" hidden="1">
              <a:extLst>
                <a:ext uri="{63B3BB69-23CF-44E3-9099-C40C66FF867C}">
                  <a14:compatExt spid="_x0000_s49612"/>
                </a:ext>
                <a:ext uri="{FF2B5EF4-FFF2-40B4-BE49-F238E27FC236}">
                  <a16:creationId xmlns:a16="http://schemas.microsoft.com/office/drawing/2014/main" id="{7469D180-D610-4B43-BC5E-67E82843A46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46</xdr:row>
          <xdr:rowOff>50800</xdr:rowOff>
        </xdr:from>
        <xdr:to>
          <xdr:col>9</xdr:col>
          <xdr:colOff>304800</xdr:colOff>
          <xdr:row>46</xdr:row>
          <xdr:rowOff>241300</xdr:rowOff>
        </xdr:to>
        <xdr:sp macro="" textlink="">
          <xdr:nvSpPr>
            <xdr:cNvPr id="49613" name="Check Box 461" hidden="1">
              <a:extLst>
                <a:ext uri="{63B3BB69-23CF-44E3-9099-C40C66FF867C}">
                  <a14:compatExt spid="_x0000_s49613"/>
                </a:ext>
                <a:ext uri="{FF2B5EF4-FFF2-40B4-BE49-F238E27FC236}">
                  <a16:creationId xmlns:a16="http://schemas.microsoft.com/office/drawing/2014/main" id="{973E7F6E-D6EC-8E4A-9434-94F4826FC5A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25400</xdr:rowOff>
        </xdr:from>
        <xdr:to>
          <xdr:col>10</xdr:col>
          <xdr:colOff>304800</xdr:colOff>
          <xdr:row>46</xdr:row>
          <xdr:rowOff>266700</xdr:rowOff>
        </xdr:to>
        <xdr:sp macro="" textlink="">
          <xdr:nvSpPr>
            <xdr:cNvPr id="49614" name="Check Box 462" hidden="1">
              <a:extLst>
                <a:ext uri="{63B3BB69-23CF-44E3-9099-C40C66FF867C}">
                  <a14:compatExt spid="_x0000_s49614"/>
                </a:ext>
                <a:ext uri="{FF2B5EF4-FFF2-40B4-BE49-F238E27FC236}">
                  <a16:creationId xmlns:a16="http://schemas.microsoft.com/office/drawing/2014/main" id="{C77E1DE0-63BA-954D-9527-3B001A007B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xdr:row>
          <xdr:rowOff>50800</xdr:rowOff>
        </xdr:from>
        <xdr:to>
          <xdr:col>7</xdr:col>
          <xdr:colOff>317500</xdr:colOff>
          <xdr:row>33</xdr:row>
          <xdr:rowOff>241300</xdr:rowOff>
        </xdr:to>
        <xdr:sp macro="" textlink="">
          <xdr:nvSpPr>
            <xdr:cNvPr id="49615" name="Check Box 463" hidden="1">
              <a:extLst>
                <a:ext uri="{63B3BB69-23CF-44E3-9099-C40C66FF867C}">
                  <a14:compatExt spid="_x0000_s49615"/>
                </a:ext>
                <a:ext uri="{FF2B5EF4-FFF2-40B4-BE49-F238E27FC236}">
                  <a16:creationId xmlns:a16="http://schemas.microsoft.com/office/drawing/2014/main" id="{3E5BDD39-29DB-3745-92D4-E0B4C17510E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33</xdr:row>
          <xdr:rowOff>50800</xdr:rowOff>
        </xdr:from>
        <xdr:to>
          <xdr:col>8</xdr:col>
          <xdr:colOff>304800</xdr:colOff>
          <xdr:row>33</xdr:row>
          <xdr:rowOff>241300</xdr:rowOff>
        </xdr:to>
        <xdr:sp macro="" textlink="">
          <xdr:nvSpPr>
            <xdr:cNvPr id="49616" name="Check Box 464" hidden="1">
              <a:extLst>
                <a:ext uri="{63B3BB69-23CF-44E3-9099-C40C66FF867C}">
                  <a14:compatExt spid="_x0000_s49616"/>
                </a:ext>
                <a:ext uri="{FF2B5EF4-FFF2-40B4-BE49-F238E27FC236}">
                  <a16:creationId xmlns:a16="http://schemas.microsoft.com/office/drawing/2014/main" id="{52C86084-3699-4742-8D11-A2A6DC454B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33</xdr:row>
          <xdr:rowOff>50800</xdr:rowOff>
        </xdr:from>
        <xdr:to>
          <xdr:col>9</xdr:col>
          <xdr:colOff>304800</xdr:colOff>
          <xdr:row>33</xdr:row>
          <xdr:rowOff>241300</xdr:rowOff>
        </xdr:to>
        <xdr:sp macro="" textlink="">
          <xdr:nvSpPr>
            <xdr:cNvPr id="49617" name="Check Box 465" hidden="1">
              <a:extLst>
                <a:ext uri="{63B3BB69-23CF-44E3-9099-C40C66FF867C}">
                  <a14:compatExt spid="_x0000_s49617"/>
                </a:ext>
                <a:ext uri="{FF2B5EF4-FFF2-40B4-BE49-F238E27FC236}">
                  <a16:creationId xmlns:a16="http://schemas.microsoft.com/office/drawing/2014/main" id="{12987CC0-D6BC-B743-BFE5-01FBBF0907F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33</xdr:row>
          <xdr:rowOff>50800</xdr:rowOff>
        </xdr:from>
        <xdr:to>
          <xdr:col>10</xdr:col>
          <xdr:colOff>304800</xdr:colOff>
          <xdr:row>33</xdr:row>
          <xdr:rowOff>241300</xdr:rowOff>
        </xdr:to>
        <xdr:sp macro="" textlink="">
          <xdr:nvSpPr>
            <xdr:cNvPr id="49618" name="Check Box 466" hidden="1">
              <a:extLst>
                <a:ext uri="{63B3BB69-23CF-44E3-9099-C40C66FF867C}">
                  <a14:compatExt spid="_x0000_s49618"/>
                </a:ext>
                <a:ext uri="{FF2B5EF4-FFF2-40B4-BE49-F238E27FC236}">
                  <a16:creationId xmlns:a16="http://schemas.microsoft.com/office/drawing/2014/main" id="{59837771-82AC-304F-94FD-AC224105EFF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31</xdr:row>
          <xdr:rowOff>50800</xdr:rowOff>
        </xdr:from>
        <xdr:to>
          <xdr:col>7</xdr:col>
          <xdr:colOff>279400</xdr:colOff>
          <xdr:row>31</xdr:row>
          <xdr:rowOff>241300</xdr:rowOff>
        </xdr:to>
        <xdr:sp macro="" textlink="">
          <xdr:nvSpPr>
            <xdr:cNvPr id="49619" name="Check Box 467" hidden="1">
              <a:extLst>
                <a:ext uri="{63B3BB69-23CF-44E3-9099-C40C66FF867C}">
                  <a14:compatExt spid="_x0000_s49619"/>
                </a:ext>
                <a:ext uri="{FF2B5EF4-FFF2-40B4-BE49-F238E27FC236}">
                  <a16:creationId xmlns:a16="http://schemas.microsoft.com/office/drawing/2014/main" id="{DB9ED6E1-CFE8-8C40-8D04-F67FC69D1C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31</xdr:row>
          <xdr:rowOff>38100</xdr:rowOff>
        </xdr:from>
        <xdr:to>
          <xdr:col>8</xdr:col>
          <xdr:colOff>304800</xdr:colOff>
          <xdr:row>31</xdr:row>
          <xdr:rowOff>241300</xdr:rowOff>
        </xdr:to>
        <xdr:sp macro="" textlink="">
          <xdr:nvSpPr>
            <xdr:cNvPr id="49620" name="Check Box 468" hidden="1">
              <a:extLst>
                <a:ext uri="{63B3BB69-23CF-44E3-9099-C40C66FF867C}">
                  <a14:compatExt spid="_x0000_s49620"/>
                </a:ext>
                <a:ext uri="{FF2B5EF4-FFF2-40B4-BE49-F238E27FC236}">
                  <a16:creationId xmlns:a16="http://schemas.microsoft.com/office/drawing/2014/main" id="{9ACD81F0-CA09-894F-BC32-4202DFDCF7A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31</xdr:row>
          <xdr:rowOff>38100</xdr:rowOff>
        </xdr:from>
        <xdr:to>
          <xdr:col>9</xdr:col>
          <xdr:colOff>304800</xdr:colOff>
          <xdr:row>31</xdr:row>
          <xdr:rowOff>254000</xdr:rowOff>
        </xdr:to>
        <xdr:sp macro="" textlink="">
          <xdr:nvSpPr>
            <xdr:cNvPr id="49621" name="Check Box 469" hidden="1">
              <a:extLst>
                <a:ext uri="{63B3BB69-23CF-44E3-9099-C40C66FF867C}">
                  <a14:compatExt spid="_x0000_s49621"/>
                </a:ext>
                <a:ext uri="{FF2B5EF4-FFF2-40B4-BE49-F238E27FC236}">
                  <a16:creationId xmlns:a16="http://schemas.microsoft.com/office/drawing/2014/main" id="{89036421-7799-B749-AD66-39A841CB34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31</xdr:row>
          <xdr:rowOff>50800</xdr:rowOff>
        </xdr:from>
        <xdr:to>
          <xdr:col>10</xdr:col>
          <xdr:colOff>279400</xdr:colOff>
          <xdr:row>31</xdr:row>
          <xdr:rowOff>241300</xdr:rowOff>
        </xdr:to>
        <xdr:sp macro="" textlink="">
          <xdr:nvSpPr>
            <xdr:cNvPr id="49622" name="Check Box 470" hidden="1">
              <a:extLst>
                <a:ext uri="{63B3BB69-23CF-44E3-9099-C40C66FF867C}">
                  <a14:compatExt spid="_x0000_s49622"/>
                </a:ext>
                <a:ext uri="{FF2B5EF4-FFF2-40B4-BE49-F238E27FC236}">
                  <a16:creationId xmlns:a16="http://schemas.microsoft.com/office/drawing/2014/main" id="{F3826D96-0A3E-1343-839D-806F35B5473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37</xdr:row>
          <xdr:rowOff>50800</xdr:rowOff>
        </xdr:from>
        <xdr:to>
          <xdr:col>7</xdr:col>
          <xdr:colOff>304800</xdr:colOff>
          <xdr:row>37</xdr:row>
          <xdr:rowOff>241300</xdr:rowOff>
        </xdr:to>
        <xdr:sp macro="" textlink="">
          <xdr:nvSpPr>
            <xdr:cNvPr id="49623" name="Check Box 471" hidden="1">
              <a:extLst>
                <a:ext uri="{63B3BB69-23CF-44E3-9099-C40C66FF867C}">
                  <a14:compatExt spid="_x0000_s49623"/>
                </a:ext>
                <a:ext uri="{FF2B5EF4-FFF2-40B4-BE49-F238E27FC236}">
                  <a16:creationId xmlns:a16="http://schemas.microsoft.com/office/drawing/2014/main" id="{06B71536-404F-A048-9A84-2E65EDE402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37</xdr:row>
          <xdr:rowOff>50800</xdr:rowOff>
        </xdr:from>
        <xdr:to>
          <xdr:col>8</xdr:col>
          <xdr:colOff>304800</xdr:colOff>
          <xdr:row>37</xdr:row>
          <xdr:rowOff>241300</xdr:rowOff>
        </xdr:to>
        <xdr:sp macro="" textlink="">
          <xdr:nvSpPr>
            <xdr:cNvPr id="49624" name="Check Box 472" hidden="1">
              <a:extLst>
                <a:ext uri="{63B3BB69-23CF-44E3-9099-C40C66FF867C}">
                  <a14:compatExt spid="_x0000_s49624"/>
                </a:ext>
                <a:ext uri="{FF2B5EF4-FFF2-40B4-BE49-F238E27FC236}">
                  <a16:creationId xmlns:a16="http://schemas.microsoft.com/office/drawing/2014/main" id="{B1A9B256-CE42-2941-9F9C-AD7D644D01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52</xdr:row>
          <xdr:rowOff>38100</xdr:rowOff>
        </xdr:from>
        <xdr:to>
          <xdr:col>7</xdr:col>
          <xdr:colOff>304800</xdr:colOff>
          <xdr:row>52</xdr:row>
          <xdr:rowOff>241300</xdr:rowOff>
        </xdr:to>
        <xdr:sp macro="" textlink="">
          <xdr:nvSpPr>
            <xdr:cNvPr id="49625" name="Check Box 473" hidden="1">
              <a:extLst>
                <a:ext uri="{63B3BB69-23CF-44E3-9099-C40C66FF867C}">
                  <a14:compatExt spid="_x0000_s49625"/>
                </a:ext>
                <a:ext uri="{FF2B5EF4-FFF2-40B4-BE49-F238E27FC236}">
                  <a16:creationId xmlns:a16="http://schemas.microsoft.com/office/drawing/2014/main" id="{F26E3559-BD63-7C41-8E6F-B586D90722F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52</xdr:row>
          <xdr:rowOff>38100</xdr:rowOff>
        </xdr:from>
        <xdr:to>
          <xdr:col>8</xdr:col>
          <xdr:colOff>279400</xdr:colOff>
          <xdr:row>52</xdr:row>
          <xdr:rowOff>241300</xdr:rowOff>
        </xdr:to>
        <xdr:sp macro="" textlink="">
          <xdr:nvSpPr>
            <xdr:cNvPr id="49626" name="Check Box 474" hidden="1">
              <a:extLst>
                <a:ext uri="{63B3BB69-23CF-44E3-9099-C40C66FF867C}">
                  <a14:compatExt spid="_x0000_s49626"/>
                </a:ext>
                <a:ext uri="{FF2B5EF4-FFF2-40B4-BE49-F238E27FC236}">
                  <a16:creationId xmlns:a16="http://schemas.microsoft.com/office/drawing/2014/main" id="{DD9B598A-B9C6-C44D-B32E-01ED2D2737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52</xdr:row>
          <xdr:rowOff>38100</xdr:rowOff>
        </xdr:from>
        <xdr:to>
          <xdr:col>9</xdr:col>
          <xdr:colOff>279400</xdr:colOff>
          <xdr:row>52</xdr:row>
          <xdr:rowOff>241300</xdr:rowOff>
        </xdr:to>
        <xdr:sp macro="" textlink="">
          <xdr:nvSpPr>
            <xdr:cNvPr id="49627" name="Check Box 475" hidden="1">
              <a:extLst>
                <a:ext uri="{63B3BB69-23CF-44E3-9099-C40C66FF867C}">
                  <a14:compatExt spid="_x0000_s49627"/>
                </a:ext>
                <a:ext uri="{FF2B5EF4-FFF2-40B4-BE49-F238E27FC236}">
                  <a16:creationId xmlns:a16="http://schemas.microsoft.com/office/drawing/2014/main" id="{0464AE24-B274-904D-9F1E-BDBDFDBD78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52</xdr:row>
          <xdr:rowOff>38100</xdr:rowOff>
        </xdr:from>
        <xdr:to>
          <xdr:col>10</xdr:col>
          <xdr:colOff>279400</xdr:colOff>
          <xdr:row>52</xdr:row>
          <xdr:rowOff>241300</xdr:rowOff>
        </xdr:to>
        <xdr:sp macro="" textlink="">
          <xdr:nvSpPr>
            <xdr:cNvPr id="49628" name="Check Box 476" hidden="1">
              <a:extLst>
                <a:ext uri="{63B3BB69-23CF-44E3-9099-C40C66FF867C}">
                  <a14:compatExt spid="_x0000_s49628"/>
                </a:ext>
                <a:ext uri="{FF2B5EF4-FFF2-40B4-BE49-F238E27FC236}">
                  <a16:creationId xmlns:a16="http://schemas.microsoft.com/office/drawing/2014/main" id="{CE0EC5CE-4147-3D4E-A25E-F7E7E2B6CA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35</xdr:row>
          <xdr:rowOff>38100</xdr:rowOff>
        </xdr:from>
        <xdr:to>
          <xdr:col>7</xdr:col>
          <xdr:colOff>317500</xdr:colOff>
          <xdr:row>35</xdr:row>
          <xdr:rowOff>241300</xdr:rowOff>
        </xdr:to>
        <xdr:sp macro="" textlink="">
          <xdr:nvSpPr>
            <xdr:cNvPr id="49629" name="Check Box 477" hidden="1">
              <a:extLst>
                <a:ext uri="{63B3BB69-23CF-44E3-9099-C40C66FF867C}">
                  <a14:compatExt spid="_x0000_s49629"/>
                </a:ext>
                <a:ext uri="{FF2B5EF4-FFF2-40B4-BE49-F238E27FC236}">
                  <a16:creationId xmlns:a16="http://schemas.microsoft.com/office/drawing/2014/main" id="{BBAB7F72-BD5A-0B41-B0F0-6886B162B6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35</xdr:row>
          <xdr:rowOff>38100</xdr:rowOff>
        </xdr:from>
        <xdr:to>
          <xdr:col>8</xdr:col>
          <xdr:colOff>304800</xdr:colOff>
          <xdr:row>35</xdr:row>
          <xdr:rowOff>241300</xdr:rowOff>
        </xdr:to>
        <xdr:sp macro="" textlink="">
          <xdr:nvSpPr>
            <xdr:cNvPr id="49630" name="Check Box 478" hidden="1">
              <a:extLst>
                <a:ext uri="{63B3BB69-23CF-44E3-9099-C40C66FF867C}">
                  <a14:compatExt spid="_x0000_s49630"/>
                </a:ext>
                <a:ext uri="{FF2B5EF4-FFF2-40B4-BE49-F238E27FC236}">
                  <a16:creationId xmlns:a16="http://schemas.microsoft.com/office/drawing/2014/main" id="{EF21E88C-98B8-6A43-BA95-FC0448CB237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35</xdr:row>
          <xdr:rowOff>38100</xdr:rowOff>
        </xdr:from>
        <xdr:to>
          <xdr:col>9</xdr:col>
          <xdr:colOff>304800</xdr:colOff>
          <xdr:row>35</xdr:row>
          <xdr:rowOff>241300</xdr:rowOff>
        </xdr:to>
        <xdr:sp macro="" textlink="">
          <xdr:nvSpPr>
            <xdr:cNvPr id="49631" name="Check Box 479" hidden="1">
              <a:extLst>
                <a:ext uri="{63B3BB69-23CF-44E3-9099-C40C66FF867C}">
                  <a14:compatExt spid="_x0000_s49631"/>
                </a:ext>
                <a:ext uri="{FF2B5EF4-FFF2-40B4-BE49-F238E27FC236}">
                  <a16:creationId xmlns:a16="http://schemas.microsoft.com/office/drawing/2014/main" id="{1E748B68-68D8-454B-A098-26640EAAA0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35</xdr:row>
          <xdr:rowOff>38100</xdr:rowOff>
        </xdr:from>
        <xdr:to>
          <xdr:col>10</xdr:col>
          <xdr:colOff>304800</xdr:colOff>
          <xdr:row>35</xdr:row>
          <xdr:rowOff>241300</xdr:rowOff>
        </xdr:to>
        <xdr:sp macro="" textlink="">
          <xdr:nvSpPr>
            <xdr:cNvPr id="49632" name="Check Box 480" hidden="1">
              <a:extLst>
                <a:ext uri="{63B3BB69-23CF-44E3-9099-C40C66FF867C}">
                  <a14:compatExt spid="_x0000_s49632"/>
                </a:ext>
                <a:ext uri="{FF2B5EF4-FFF2-40B4-BE49-F238E27FC236}">
                  <a16:creationId xmlns:a16="http://schemas.microsoft.com/office/drawing/2014/main" id="{5D3FD38E-07C3-A349-87BF-9017F2E9C1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36</xdr:row>
          <xdr:rowOff>50800</xdr:rowOff>
        </xdr:from>
        <xdr:to>
          <xdr:col>10</xdr:col>
          <xdr:colOff>317500</xdr:colOff>
          <xdr:row>36</xdr:row>
          <xdr:rowOff>241300</xdr:rowOff>
        </xdr:to>
        <xdr:sp macro="" textlink="">
          <xdr:nvSpPr>
            <xdr:cNvPr id="49633" name="Check Box 481" hidden="1">
              <a:extLst>
                <a:ext uri="{63B3BB69-23CF-44E3-9099-C40C66FF867C}">
                  <a14:compatExt spid="_x0000_s49633"/>
                </a:ext>
                <a:ext uri="{FF2B5EF4-FFF2-40B4-BE49-F238E27FC236}">
                  <a16:creationId xmlns:a16="http://schemas.microsoft.com/office/drawing/2014/main" id="{822A8A14-3610-1641-A7CB-0A0DB984E0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39</xdr:row>
          <xdr:rowOff>38100</xdr:rowOff>
        </xdr:from>
        <xdr:to>
          <xdr:col>9</xdr:col>
          <xdr:colOff>304800</xdr:colOff>
          <xdr:row>39</xdr:row>
          <xdr:rowOff>241300</xdr:rowOff>
        </xdr:to>
        <xdr:sp macro="" textlink="">
          <xdr:nvSpPr>
            <xdr:cNvPr id="49634" name="Check Box 482" hidden="1">
              <a:extLst>
                <a:ext uri="{63B3BB69-23CF-44E3-9099-C40C66FF867C}">
                  <a14:compatExt spid="_x0000_s49634"/>
                </a:ext>
                <a:ext uri="{FF2B5EF4-FFF2-40B4-BE49-F238E27FC236}">
                  <a16:creationId xmlns:a16="http://schemas.microsoft.com/office/drawing/2014/main" id="{AD07D200-D56C-374B-8B5D-A80D24930B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39</xdr:row>
          <xdr:rowOff>38100</xdr:rowOff>
        </xdr:from>
        <xdr:to>
          <xdr:col>8</xdr:col>
          <xdr:colOff>304800</xdr:colOff>
          <xdr:row>39</xdr:row>
          <xdr:rowOff>241300</xdr:rowOff>
        </xdr:to>
        <xdr:sp macro="" textlink="">
          <xdr:nvSpPr>
            <xdr:cNvPr id="49635" name="Check Box 483" hidden="1">
              <a:extLst>
                <a:ext uri="{63B3BB69-23CF-44E3-9099-C40C66FF867C}">
                  <a14:compatExt spid="_x0000_s49635"/>
                </a:ext>
                <a:ext uri="{FF2B5EF4-FFF2-40B4-BE49-F238E27FC236}">
                  <a16:creationId xmlns:a16="http://schemas.microsoft.com/office/drawing/2014/main" id="{0DCD6618-176B-5140-9C85-D814603723C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40</xdr:row>
          <xdr:rowOff>38100</xdr:rowOff>
        </xdr:from>
        <xdr:to>
          <xdr:col>10</xdr:col>
          <xdr:colOff>279400</xdr:colOff>
          <xdr:row>40</xdr:row>
          <xdr:rowOff>254000</xdr:rowOff>
        </xdr:to>
        <xdr:sp macro="" textlink="">
          <xdr:nvSpPr>
            <xdr:cNvPr id="49636" name="Check Box 484" hidden="1">
              <a:extLst>
                <a:ext uri="{63B3BB69-23CF-44E3-9099-C40C66FF867C}">
                  <a14:compatExt spid="_x0000_s49636"/>
                </a:ext>
                <a:ext uri="{FF2B5EF4-FFF2-40B4-BE49-F238E27FC236}">
                  <a16:creationId xmlns:a16="http://schemas.microsoft.com/office/drawing/2014/main" id="{C7963CB5-818A-A041-8B4E-008513597FE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40</xdr:row>
          <xdr:rowOff>38100</xdr:rowOff>
        </xdr:from>
        <xdr:to>
          <xdr:col>7</xdr:col>
          <xdr:colOff>279400</xdr:colOff>
          <xdr:row>40</xdr:row>
          <xdr:rowOff>254000</xdr:rowOff>
        </xdr:to>
        <xdr:sp macro="" textlink="">
          <xdr:nvSpPr>
            <xdr:cNvPr id="49637" name="Check Box 485" hidden="1">
              <a:extLst>
                <a:ext uri="{63B3BB69-23CF-44E3-9099-C40C66FF867C}">
                  <a14:compatExt spid="_x0000_s49637"/>
                </a:ext>
                <a:ext uri="{FF2B5EF4-FFF2-40B4-BE49-F238E27FC236}">
                  <a16:creationId xmlns:a16="http://schemas.microsoft.com/office/drawing/2014/main" id="{38B14B49-F3CB-6F42-8EE4-64A5E28D0D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55</xdr:row>
          <xdr:rowOff>38100</xdr:rowOff>
        </xdr:from>
        <xdr:to>
          <xdr:col>7</xdr:col>
          <xdr:colOff>304800</xdr:colOff>
          <xdr:row>55</xdr:row>
          <xdr:rowOff>241300</xdr:rowOff>
        </xdr:to>
        <xdr:sp macro="" textlink="">
          <xdr:nvSpPr>
            <xdr:cNvPr id="49638" name="Check Box 486" hidden="1">
              <a:extLst>
                <a:ext uri="{63B3BB69-23CF-44E3-9099-C40C66FF867C}">
                  <a14:compatExt spid="_x0000_s49638"/>
                </a:ext>
                <a:ext uri="{FF2B5EF4-FFF2-40B4-BE49-F238E27FC236}">
                  <a16:creationId xmlns:a16="http://schemas.microsoft.com/office/drawing/2014/main" id="{66A4119B-C3CA-9843-A100-36C5F4AB87D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55</xdr:row>
          <xdr:rowOff>38100</xdr:rowOff>
        </xdr:from>
        <xdr:to>
          <xdr:col>8</xdr:col>
          <xdr:colOff>279400</xdr:colOff>
          <xdr:row>55</xdr:row>
          <xdr:rowOff>241300</xdr:rowOff>
        </xdr:to>
        <xdr:sp macro="" textlink="">
          <xdr:nvSpPr>
            <xdr:cNvPr id="49639" name="Check Box 487" hidden="1">
              <a:extLst>
                <a:ext uri="{63B3BB69-23CF-44E3-9099-C40C66FF867C}">
                  <a14:compatExt spid="_x0000_s49639"/>
                </a:ext>
                <a:ext uri="{FF2B5EF4-FFF2-40B4-BE49-F238E27FC236}">
                  <a16:creationId xmlns:a16="http://schemas.microsoft.com/office/drawing/2014/main" id="{97F1B4E2-9A66-2843-98A5-B946C40E4A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55</xdr:row>
          <xdr:rowOff>38100</xdr:rowOff>
        </xdr:from>
        <xdr:to>
          <xdr:col>9</xdr:col>
          <xdr:colOff>304800</xdr:colOff>
          <xdr:row>55</xdr:row>
          <xdr:rowOff>241300</xdr:rowOff>
        </xdr:to>
        <xdr:sp macro="" textlink="">
          <xdr:nvSpPr>
            <xdr:cNvPr id="49640" name="Check Box 488" hidden="1">
              <a:extLst>
                <a:ext uri="{63B3BB69-23CF-44E3-9099-C40C66FF867C}">
                  <a14:compatExt spid="_x0000_s49640"/>
                </a:ext>
                <a:ext uri="{FF2B5EF4-FFF2-40B4-BE49-F238E27FC236}">
                  <a16:creationId xmlns:a16="http://schemas.microsoft.com/office/drawing/2014/main" id="{792D052F-914D-1E4B-83F2-6DB882BCA8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55</xdr:row>
          <xdr:rowOff>50800</xdr:rowOff>
        </xdr:from>
        <xdr:to>
          <xdr:col>10</xdr:col>
          <xdr:colOff>304800</xdr:colOff>
          <xdr:row>55</xdr:row>
          <xdr:rowOff>241300</xdr:rowOff>
        </xdr:to>
        <xdr:sp macro="" textlink="">
          <xdr:nvSpPr>
            <xdr:cNvPr id="49641" name="Check Box 489" hidden="1">
              <a:extLst>
                <a:ext uri="{63B3BB69-23CF-44E3-9099-C40C66FF867C}">
                  <a14:compatExt spid="_x0000_s49641"/>
                </a:ext>
                <a:ext uri="{FF2B5EF4-FFF2-40B4-BE49-F238E27FC236}">
                  <a16:creationId xmlns:a16="http://schemas.microsoft.com/office/drawing/2014/main" id="{EEDB4C10-417E-554F-A95A-A8785D00FC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56</xdr:row>
          <xdr:rowOff>38100</xdr:rowOff>
        </xdr:from>
        <xdr:to>
          <xdr:col>7</xdr:col>
          <xdr:colOff>304800</xdr:colOff>
          <xdr:row>56</xdr:row>
          <xdr:rowOff>241300</xdr:rowOff>
        </xdr:to>
        <xdr:sp macro="" textlink="">
          <xdr:nvSpPr>
            <xdr:cNvPr id="49642" name="Check Box 490" hidden="1">
              <a:extLst>
                <a:ext uri="{63B3BB69-23CF-44E3-9099-C40C66FF867C}">
                  <a14:compatExt spid="_x0000_s49642"/>
                </a:ext>
                <a:ext uri="{FF2B5EF4-FFF2-40B4-BE49-F238E27FC236}">
                  <a16:creationId xmlns:a16="http://schemas.microsoft.com/office/drawing/2014/main" id="{5F00ACDB-429A-4E4E-B9F1-9C70E10687A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56</xdr:row>
          <xdr:rowOff>38100</xdr:rowOff>
        </xdr:from>
        <xdr:to>
          <xdr:col>8</xdr:col>
          <xdr:colOff>304800</xdr:colOff>
          <xdr:row>56</xdr:row>
          <xdr:rowOff>241300</xdr:rowOff>
        </xdr:to>
        <xdr:sp macro="" textlink="">
          <xdr:nvSpPr>
            <xdr:cNvPr id="49643" name="Check Box 491" hidden="1">
              <a:extLst>
                <a:ext uri="{63B3BB69-23CF-44E3-9099-C40C66FF867C}">
                  <a14:compatExt spid="_x0000_s49643"/>
                </a:ext>
                <a:ext uri="{FF2B5EF4-FFF2-40B4-BE49-F238E27FC236}">
                  <a16:creationId xmlns:a16="http://schemas.microsoft.com/office/drawing/2014/main" id="{10FE387B-ECAB-1447-8E57-0B1B7D4FDC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56</xdr:row>
          <xdr:rowOff>38100</xdr:rowOff>
        </xdr:from>
        <xdr:to>
          <xdr:col>9</xdr:col>
          <xdr:colOff>317500</xdr:colOff>
          <xdr:row>56</xdr:row>
          <xdr:rowOff>241300</xdr:rowOff>
        </xdr:to>
        <xdr:sp macro="" textlink="">
          <xdr:nvSpPr>
            <xdr:cNvPr id="49644" name="Check Box 492" hidden="1">
              <a:extLst>
                <a:ext uri="{63B3BB69-23CF-44E3-9099-C40C66FF867C}">
                  <a14:compatExt spid="_x0000_s49644"/>
                </a:ext>
                <a:ext uri="{FF2B5EF4-FFF2-40B4-BE49-F238E27FC236}">
                  <a16:creationId xmlns:a16="http://schemas.microsoft.com/office/drawing/2014/main" id="{BDFF97F8-6250-3D4B-9748-77373D4E50C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56</xdr:row>
          <xdr:rowOff>38100</xdr:rowOff>
        </xdr:from>
        <xdr:to>
          <xdr:col>10</xdr:col>
          <xdr:colOff>304800</xdr:colOff>
          <xdr:row>56</xdr:row>
          <xdr:rowOff>241300</xdr:rowOff>
        </xdr:to>
        <xdr:sp macro="" textlink="">
          <xdr:nvSpPr>
            <xdr:cNvPr id="49645" name="Check Box 493" hidden="1">
              <a:extLst>
                <a:ext uri="{63B3BB69-23CF-44E3-9099-C40C66FF867C}">
                  <a14:compatExt spid="_x0000_s49645"/>
                </a:ext>
                <a:ext uri="{FF2B5EF4-FFF2-40B4-BE49-F238E27FC236}">
                  <a16:creationId xmlns:a16="http://schemas.microsoft.com/office/drawing/2014/main" id="{C2205BD6-437B-AC49-A1C2-8FD5B8ADB81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45</xdr:row>
          <xdr:rowOff>25400</xdr:rowOff>
        </xdr:from>
        <xdr:to>
          <xdr:col>9</xdr:col>
          <xdr:colOff>0</xdr:colOff>
          <xdr:row>45</xdr:row>
          <xdr:rowOff>266700</xdr:rowOff>
        </xdr:to>
        <xdr:sp macro="" textlink="">
          <xdr:nvSpPr>
            <xdr:cNvPr id="49646" name="Check Box 494" hidden="1">
              <a:extLst>
                <a:ext uri="{63B3BB69-23CF-44E3-9099-C40C66FF867C}">
                  <a14:compatExt spid="_x0000_s49646"/>
                </a:ext>
                <a:ext uri="{FF2B5EF4-FFF2-40B4-BE49-F238E27FC236}">
                  <a16:creationId xmlns:a16="http://schemas.microsoft.com/office/drawing/2014/main" id="{0203C197-012C-424C-AA30-12889E96471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45</xdr:row>
          <xdr:rowOff>12700</xdr:rowOff>
        </xdr:from>
        <xdr:to>
          <xdr:col>7</xdr:col>
          <xdr:colOff>317500</xdr:colOff>
          <xdr:row>45</xdr:row>
          <xdr:rowOff>266700</xdr:rowOff>
        </xdr:to>
        <xdr:sp macro="" textlink="">
          <xdr:nvSpPr>
            <xdr:cNvPr id="49647" name="Check Box 495" hidden="1">
              <a:extLst>
                <a:ext uri="{63B3BB69-23CF-44E3-9099-C40C66FF867C}">
                  <a14:compatExt spid="_x0000_s49647"/>
                </a:ext>
                <a:ext uri="{FF2B5EF4-FFF2-40B4-BE49-F238E27FC236}">
                  <a16:creationId xmlns:a16="http://schemas.microsoft.com/office/drawing/2014/main" id="{18C00DA4-ACF1-5E40-BB68-DC848DEB25D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45</xdr:row>
          <xdr:rowOff>25400</xdr:rowOff>
        </xdr:from>
        <xdr:to>
          <xdr:col>9</xdr:col>
          <xdr:colOff>317500</xdr:colOff>
          <xdr:row>45</xdr:row>
          <xdr:rowOff>266700</xdr:rowOff>
        </xdr:to>
        <xdr:sp macro="" textlink="">
          <xdr:nvSpPr>
            <xdr:cNvPr id="49648" name="Check Box 496" hidden="1">
              <a:extLst>
                <a:ext uri="{63B3BB69-23CF-44E3-9099-C40C66FF867C}">
                  <a14:compatExt spid="_x0000_s49648"/>
                </a:ext>
                <a:ext uri="{FF2B5EF4-FFF2-40B4-BE49-F238E27FC236}">
                  <a16:creationId xmlns:a16="http://schemas.microsoft.com/office/drawing/2014/main" id="{F0F69C93-CBD4-4846-8783-14272C19ACF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45</xdr:row>
          <xdr:rowOff>12700</xdr:rowOff>
        </xdr:from>
        <xdr:to>
          <xdr:col>10</xdr:col>
          <xdr:colOff>304800</xdr:colOff>
          <xdr:row>45</xdr:row>
          <xdr:rowOff>266700</xdr:rowOff>
        </xdr:to>
        <xdr:sp macro="" textlink="">
          <xdr:nvSpPr>
            <xdr:cNvPr id="49649" name="Check Box 497" hidden="1">
              <a:extLst>
                <a:ext uri="{63B3BB69-23CF-44E3-9099-C40C66FF867C}">
                  <a14:compatExt spid="_x0000_s49649"/>
                </a:ext>
                <a:ext uri="{FF2B5EF4-FFF2-40B4-BE49-F238E27FC236}">
                  <a16:creationId xmlns:a16="http://schemas.microsoft.com/office/drawing/2014/main" id="{E2E016CC-C429-2540-AA0D-FD7E1E6547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38</xdr:row>
          <xdr:rowOff>50800</xdr:rowOff>
        </xdr:from>
        <xdr:to>
          <xdr:col>9</xdr:col>
          <xdr:colOff>304800</xdr:colOff>
          <xdr:row>38</xdr:row>
          <xdr:rowOff>241300</xdr:rowOff>
        </xdr:to>
        <xdr:sp macro="" textlink="">
          <xdr:nvSpPr>
            <xdr:cNvPr id="49650" name="Check Box 498" hidden="1">
              <a:extLst>
                <a:ext uri="{63B3BB69-23CF-44E3-9099-C40C66FF867C}">
                  <a14:compatExt spid="_x0000_s49650"/>
                </a:ext>
                <a:ext uri="{FF2B5EF4-FFF2-40B4-BE49-F238E27FC236}">
                  <a16:creationId xmlns:a16="http://schemas.microsoft.com/office/drawing/2014/main" id="{C7D9A445-90F9-7B46-A8A7-5E47D9FD3B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38</xdr:row>
          <xdr:rowOff>50800</xdr:rowOff>
        </xdr:from>
        <xdr:to>
          <xdr:col>10</xdr:col>
          <xdr:colOff>266700</xdr:colOff>
          <xdr:row>38</xdr:row>
          <xdr:rowOff>241300</xdr:rowOff>
        </xdr:to>
        <xdr:sp macro="" textlink="">
          <xdr:nvSpPr>
            <xdr:cNvPr id="49651" name="Check Box 499" hidden="1">
              <a:extLst>
                <a:ext uri="{63B3BB69-23CF-44E3-9099-C40C66FF867C}">
                  <a14:compatExt spid="_x0000_s49651"/>
                </a:ext>
                <a:ext uri="{FF2B5EF4-FFF2-40B4-BE49-F238E27FC236}">
                  <a16:creationId xmlns:a16="http://schemas.microsoft.com/office/drawing/2014/main" id="{7E22ABB5-45CA-5042-9396-6CAD2CB7FB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38</xdr:row>
          <xdr:rowOff>50800</xdr:rowOff>
        </xdr:from>
        <xdr:to>
          <xdr:col>7</xdr:col>
          <xdr:colOff>304800</xdr:colOff>
          <xdr:row>38</xdr:row>
          <xdr:rowOff>241300</xdr:rowOff>
        </xdr:to>
        <xdr:sp macro="" textlink="">
          <xdr:nvSpPr>
            <xdr:cNvPr id="49652" name="Check Box 500" hidden="1">
              <a:extLst>
                <a:ext uri="{63B3BB69-23CF-44E3-9099-C40C66FF867C}">
                  <a14:compatExt spid="_x0000_s49652"/>
                </a:ext>
                <a:ext uri="{FF2B5EF4-FFF2-40B4-BE49-F238E27FC236}">
                  <a16:creationId xmlns:a16="http://schemas.microsoft.com/office/drawing/2014/main" id="{11369FDA-06C6-7C40-B365-CACA3D4DC9C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38</xdr:row>
          <xdr:rowOff>50800</xdr:rowOff>
        </xdr:from>
        <xdr:to>
          <xdr:col>8</xdr:col>
          <xdr:colOff>304800</xdr:colOff>
          <xdr:row>38</xdr:row>
          <xdr:rowOff>241300</xdr:rowOff>
        </xdr:to>
        <xdr:sp macro="" textlink="">
          <xdr:nvSpPr>
            <xdr:cNvPr id="49653" name="Check Box 501" hidden="1">
              <a:extLst>
                <a:ext uri="{63B3BB69-23CF-44E3-9099-C40C66FF867C}">
                  <a14:compatExt spid="_x0000_s49653"/>
                </a:ext>
                <a:ext uri="{FF2B5EF4-FFF2-40B4-BE49-F238E27FC236}">
                  <a16:creationId xmlns:a16="http://schemas.microsoft.com/office/drawing/2014/main" id="{CF999041-FF26-3645-8A0C-13B30CFF00E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12</xdr:col>
      <xdr:colOff>133350</xdr:colOff>
      <xdr:row>25</xdr:row>
      <xdr:rowOff>57151</xdr:rowOff>
    </xdr:from>
    <xdr:to>
      <xdr:col>14</xdr:col>
      <xdr:colOff>361950</xdr:colOff>
      <xdr:row>32</xdr:row>
      <xdr:rowOff>85726</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6229350" y="5019676"/>
          <a:ext cx="2676525" cy="139065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Important Note:</a:t>
          </a:r>
        </a:p>
        <a:p>
          <a:endParaRPr lang="en-US" sz="1100"/>
        </a:p>
        <a:p>
          <a:r>
            <a:rPr lang="en-US" sz="1100"/>
            <a:t>Make</a:t>
          </a:r>
          <a:r>
            <a:rPr lang="en-US" sz="1100" baseline="0"/>
            <a:t> sure to assign loads to the appropriate engine. For example, if your refrigeration unit runs off of your auxiliary engine, make sure to input the numbers in the correct cell.</a:t>
          </a:r>
        </a:p>
      </xdr:txBody>
    </xdr:sp>
    <xdr:clientData/>
  </xdr:twoCellAnchor>
  <xdr:twoCellAnchor>
    <xdr:from>
      <xdr:col>0</xdr:col>
      <xdr:colOff>276225</xdr:colOff>
      <xdr:row>1</xdr:row>
      <xdr:rowOff>0</xdr:rowOff>
    </xdr:from>
    <xdr:to>
      <xdr:col>13</xdr:col>
      <xdr:colOff>1123950</xdr:colOff>
      <xdr:row>11</xdr:row>
      <xdr:rowOff>88898</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276225" y="190500"/>
          <a:ext cx="8086725" cy="2003423"/>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Instructions </a:t>
          </a:r>
          <a:r>
            <a:rPr lang="en-US" sz="1100"/>
            <a:t> </a:t>
          </a:r>
        </a:p>
        <a:p>
          <a:r>
            <a:rPr lang="en-US" sz="1100"/>
            <a:t>The header bar below has the name</a:t>
          </a:r>
          <a:r>
            <a:rPr lang="en-US" sz="1100" baseline="0"/>
            <a:t> for this operational mode you entered on the vessel profile page.</a:t>
          </a:r>
        </a:p>
        <a:p>
          <a:endParaRPr lang="en-US" sz="1100" baseline="0"/>
        </a:p>
        <a:p>
          <a:r>
            <a:rPr lang="en-US" sz="1100" baseline="0"/>
            <a:t>Choose whether to use data that you entered for specfic loads on the previous tab or to enter total values manually here by selecting one of the push buttons.</a:t>
          </a:r>
        </a:p>
        <a:p>
          <a:endParaRPr lang="en-US" sz="1100" baseline="0"/>
        </a:p>
        <a:p>
          <a:r>
            <a:rPr lang="en-US" sz="1100" baseline="0"/>
            <a:t>Enter your speeds into the green boxes in the propulsion sections. For transit speed, estimate a speed while using your stabilizers. For fishing speed, use the fishing speed calculator on the right if you go at different speeds during different parts of a fishing trip.</a:t>
          </a:r>
        </a:p>
        <a:p>
          <a:endParaRPr lang="en-US" sz="1100" baseline="0"/>
        </a:p>
        <a:p>
          <a:r>
            <a:rPr lang="en-US" sz="1100" baseline="0"/>
            <a:t>If you selected "Autofill with data from worksheet," continue to the next tab. If you selected "Enter data manually," enter the total AC, DC, hydraulic and refrigeration loads for each engine in the corresponding green cells.</a:t>
          </a:r>
        </a:p>
      </xdr:txBody>
    </xdr:sp>
    <xdr:clientData/>
  </xdr:twoCellAnchor>
  <xdr:twoCellAnchor editAs="oneCell">
    <xdr:from>
      <xdr:col>7</xdr:col>
      <xdr:colOff>508000</xdr:colOff>
      <xdr:row>14</xdr:row>
      <xdr:rowOff>266700</xdr:rowOff>
    </xdr:from>
    <xdr:to>
      <xdr:col>9</xdr:col>
      <xdr:colOff>762000</xdr:colOff>
      <xdr:row>16</xdr:row>
      <xdr:rowOff>12700</xdr:rowOff>
    </xdr:to>
    <xdr:pic>
      <xdr:nvPicPr>
        <xdr:cNvPr id="60417" name="ManualOption3">
          <a:extLst>
            <a:ext uri="{FF2B5EF4-FFF2-40B4-BE49-F238E27FC236}">
              <a16:creationId xmlns:a16="http://schemas.microsoft.com/office/drawing/2014/main" id="{3A8D7741-296E-2A42-9C9D-81E3CC646033}"/>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30700" y="2933700"/>
          <a:ext cx="15875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xdr:col>
      <xdr:colOff>76200</xdr:colOff>
      <xdr:row>14</xdr:row>
      <xdr:rowOff>266700</xdr:rowOff>
    </xdr:from>
    <xdr:to>
      <xdr:col>6</xdr:col>
      <xdr:colOff>457200</xdr:colOff>
      <xdr:row>15</xdr:row>
      <xdr:rowOff>254000</xdr:rowOff>
    </xdr:to>
    <xdr:pic>
      <xdr:nvPicPr>
        <xdr:cNvPr id="60418" name="AutoOption3">
          <a:extLst>
            <a:ext uri="{FF2B5EF4-FFF2-40B4-BE49-F238E27FC236}">
              <a16:creationId xmlns:a16="http://schemas.microsoft.com/office/drawing/2014/main" id="{BABBEFF2-A80D-D14F-ADDE-EA3EE479B4EC}"/>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4700" y="2933700"/>
          <a:ext cx="28067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1143000</xdr:colOff>
          <xdr:row>18</xdr:row>
          <xdr:rowOff>279400</xdr:rowOff>
        </xdr:from>
        <xdr:to>
          <xdr:col>6</xdr:col>
          <xdr:colOff>215900</xdr:colOff>
          <xdr:row>20</xdr:row>
          <xdr:rowOff>25400</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A10E8057-4AA0-FD4C-AFBC-9A56F856EDC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US" sz="800" b="0" i="0" u="none" strike="noStrike" baseline="0">
                  <a:solidFill>
                    <a:srgbClr val="000000"/>
                  </a:solidFill>
                  <a:latin typeface="Segoe UI" charset="0"/>
                </a:rPr>
                <a:t>Twin Engine Propulsion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g/Downloads/Data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yriad"/>
      <sheetName val="Salty"/>
      <sheetName val="El Rio"/>
      <sheetName val="40-50"/>
      <sheetName val="McRea"/>
      <sheetName val="Last Dance"/>
      <sheetName val="Woodstock"/>
      <sheetName val="Radio"/>
      <sheetName val="30-40"/>
      <sheetName val="Topaz"/>
      <sheetName val="Savage"/>
      <sheetName val="Over 60"/>
      <sheetName val="HP vs Speed"/>
      <sheetName val="2 Cycle"/>
      <sheetName val="4 cycle aux"/>
      <sheetName val="2 cycle avgs"/>
      <sheetName val="4 cycle"/>
      <sheetName val="4 Cycle Avgs"/>
      <sheetName val="Turbo"/>
      <sheetName val="Turbo avgs"/>
    </sheetNames>
    <sheetDataSet>
      <sheetData sheetId="0">
        <row r="2">
          <cell r="E2">
            <v>3.6</v>
          </cell>
          <cell r="I2">
            <v>1.5625</v>
          </cell>
        </row>
        <row r="3">
          <cell r="E3">
            <v>4.0999999999999996</v>
          </cell>
          <cell r="I3">
            <v>1.7378048780487807</v>
          </cell>
        </row>
        <row r="4">
          <cell r="E4">
            <v>4.8</v>
          </cell>
          <cell r="I4">
            <v>1.875</v>
          </cell>
        </row>
        <row r="5">
          <cell r="E5">
            <v>5.2</v>
          </cell>
          <cell r="I5">
            <v>2.0192307692307692</v>
          </cell>
        </row>
        <row r="6">
          <cell r="E6">
            <v>5.7</v>
          </cell>
          <cell r="I6">
            <v>2.236842105263158</v>
          </cell>
        </row>
        <row r="7">
          <cell r="E7">
            <v>6.2</v>
          </cell>
          <cell r="I7">
            <v>2.4193548387096775</v>
          </cell>
        </row>
        <row r="8">
          <cell r="E8">
            <v>6.8</v>
          </cell>
          <cell r="I8">
            <v>2.6470588235294117</v>
          </cell>
        </row>
        <row r="9">
          <cell r="E9">
            <v>7.2</v>
          </cell>
          <cell r="I9">
            <v>2.9166666666666665</v>
          </cell>
        </row>
        <row r="10">
          <cell r="E10">
            <v>7.6</v>
          </cell>
          <cell r="I10">
            <v>3.2565789473684212</v>
          </cell>
        </row>
        <row r="11">
          <cell r="E11">
            <v>7.9</v>
          </cell>
          <cell r="I11">
            <v>3.75</v>
          </cell>
        </row>
        <row r="12">
          <cell r="E12">
            <v>8.1</v>
          </cell>
          <cell r="I12">
            <v>4.3981481481481479</v>
          </cell>
        </row>
        <row r="13">
          <cell r="E13">
            <v>9</v>
          </cell>
          <cell r="I13">
            <v>3.875</v>
          </cell>
        </row>
        <row r="14">
          <cell r="E14">
            <v>8.6999999999999993</v>
          </cell>
          <cell r="I14">
            <v>3.2758620689655173</v>
          </cell>
        </row>
        <row r="15">
          <cell r="E15">
            <v>8.1999999999999993</v>
          </cell>
          <cell r="I15">
            <v>2.9268292682926833</v>
          </cell>
        </row>
        <row r="16">
          <cell r="E16">
            <v>7.8</v>
          </cell>
          <cell r="I16">
            <v>2.1153846153846154</v>
          </cell>
        </row>
        <row r="17">
          <cell r="E17">
            <v>7.4</v>
          </cell>
          <cell r="I17">
            <v>2.3310810810810811</v>
          </cell>
        </row>
        <row r="18">
          <cell r="E18">
            <v>6.8</v>
          </cell>
          <cell r="I18">
            <v>2.1507352941176472</v>
          </cell>
        </row>
        <row r="19">
          <cell r="E19">
            <v>6.6</v>
          </cell>
          <cell r="I19">
            <v>1.875</v>
          </cell>
        </row>
        <row r="20">
          <cell r="E20">
            <v>6.2</v>
          </cell>
          <cell r="I20">
            <v>1.6935483870967742</v>
          </cell>
        </row>
        <row r="21">
          <cell r="E21">
            <v>5.6</v>
          </cell>
          <cell r="I21">
            <v>1.5401785714285716</v>
          </cell>
        </row>
        <row r="22">
          <cell r="E22">
            <v>5.0999999999999996</v>
          </cell>
          <cell r="I22">
            <v>1.3970588235294119</v>
          </cell>
        </row>
        <row r="23">
          <cell r="E23">
            <v>4.5</v>
          </cell>
          <cell r="I23">
            <v>1.3333333333333333</v>
          </cell>
        </row>
        <row r="24">
          <cell r="E24">
            <v>4.5</v>
          </cell>
          <cell r="I24">
            <v>1.3333333333333333</v>
          </cell>
        </row>
        <row r="25">
          <cell r="E25">
            <v>5.0999999999999996</v>
          </cell>
          <cell r="I25">
            <v>1.4705882352941178</v>
          </cell>
        </row>
        <row r="26">
          <cell r="E26">
            <v>5.7</v>
          </cell>
          <cell r="I26">
            <v>1.5789473684210527</v>
          </cell>
        </row>
        <row r="27">
          <cell r="E27">
            <v>6.2</v>
          </cell>
          <cell r="I27">
            <v>1.754032258064516</v>
          </cell>
        </row>
        <row r="28">
          <cell r="E28">
            <v>6.7</v>
          </cell>
          <cell r="I28">
            <v>1.791044776119403</v>
          </cell>
        </row>
        <row r="29">
          <cell r="E29">
            <v>7.3</v>
          </cell>
          <cell r="I29">
            <v>2.0547945205479454</v>
          </cell>
        </row>
        <row r="30">
          <cell r="E30">
            <v>7.7</v>
          </cell>
          <cell r="I30">
            <v>2.3376623376623376</v>
          </cell>
        </row>
        <row r="31">
          <cell r="E31">
            <v>8.1</v>
          </cell>
          <cell r="I31">
            <v>2.6388888888888888</v>
          </cell>
        </row>
        <row r="32">
          <cell r="E32">
            <v>8.5</v>
          </cell>
          <cell r="I32">
            <v>2.9117647058823528</v>
          </cell>
        </row>
        <row r="33">
          <cell r="E33">
            <v>8.8000000000000007</v>
          </cell>
          <cell r="I33">
            <v>3.1960227272727271</v>
          </cell>
        </row>
        <row r="34">
          <cell r="E34">
            <v>9.1</v>
          </cell>
          <cell r="I34">
            <v>3.75</v>
          </cell>
        </row>
        <row r="35">
          <cell r="E35">
            <v>8</v>
          </cell>
          <cell r="I35">
            <v>4.3125</v>
          </cell>
        </row>
        <row r="36">
          <cell r="E36">
            <v>7.8</v>
          </cell>
          <cell r="I36">
            <v>3.7019230769230771</v>
          </cell>
        </row>
        <row r="37">
          <cell r="E37">
            <v>7.4</v>
          </cell>
          <cell r="I37">
            <v>3.243243243243243</v>
          </cell>
        </row>
        <row r="38">
          <cell r="E38">
            <v>7</v>
          </cell>
          <cell r="I38">
            <v>2.9464285714285716</v>
          </cell>
        </row>
        <row r="39">
          <cell r="E39">
            <v>6.6</v>
          </cell>
          <cell r="I39">
            <v>2.6136363636363638</v>
          </cell>
        </row>
        <row r="40">
          <cell r="E40">
            <v>6.3</v>
          </cell>
          <cell r="I40">
            <v>2.3809523809523809</v>
          </cell>
        </row>
        <row r="41">
          <cell r="E41">
            <v>5.7</v>
          </cell>
          <cell r="I41">
            <v>2.1710526315789473</v>
          </cell>
        </row>
        <row r="42">
          <cell r="E42">
            <v>5.4</v>
          </cell>
          <cell r="I42">
            <v>2.0138888888888888</v>
          </cell>
        </row>
        <row r="43">
          <cell r="E43">
            <v>4.7</v>
          </cell>
          <cell r="I43">
            <v>1.7553191489361701</v>
          </cell>
        </row>
        <row r="44">
          <cell r="E44">
            <v>4.2</v>
          </cell>
          <cell r="I44">
            <v>1.6964285714285714</v>
          </cell>
        </row>
        <row r="45">
          <cell r="E45">
            <v>3.6</v>
          </cell>
          <cell r="I45">
            <v>1.6666666666666665</v>
          </cell>
        </row>
      </sheetData>
      <sheetData sheetId="1"/>
      <sheetData sheetId="2"/>
      <sheetData sheetId="3"/>
      <sheetData sheetId="4"/>
      <sheetData sheetId="5"/>
      <sheetData sheetId="6">
        <row r="2">
          <cell r="E2">
            <v>4.0999999999999996</v>
          </cell>
        </row>
      </sheetData>
      <sheetData sheetId="7"/>
      <sheetData sheetId="8"/>
      <sheetData sheetId="9">
        <row r="2">
          <cell r="E2">
            <v>3.3</v>
          </cell>
        </row>
      </sheetData>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17" Type="http://schemas.openxmlformats.org/officeDocument/2006/relationships/ctrlProp" Target="../ctrlProps/ctrlProp1288.xml"/><Relationship Id="rId299" Type="http://schemas.openxmlformats.org/officeDocument/2006/relationships/ctrlProp" Target="../ctrlProps/ctrlProp1470.xml"/><Relationship Id="rId21" Type="http://schemas.openxmlformats.org/officeDocument/2006/relationships/ctrlProp" Target="../ctrlProps/ctrlProp1192.xml"/><Relationship Id="rId63" Type="http://schemas.openxmlformats.org/officeDocument/2006/relationships/ctrlProp" Target="../ctrlProps/ctrlProp1234.xml"/><Relationship Id="rId159" Type="http://schemas.openxmlformats.org/officeDocument/2006/relationships/ctrlProp" Target="../ctrlProps/ctrlProp1330.xml"/><Relationship Id="rId324" Type="http://schemas.openxmlformats.org/officeDocument/2006/relationships/ctrlProp" Target="../ctrlProps/ctrlProp1495.xml"/><Relationship Id="rId366" Type="http://schemas.openxmlformats.org/officeDocument/2006/relationships/ctrlProp" Target="../ctrlProps/ctrlProp1537.xml"/><Relationship Id="rId170" Type="http://schemas.openxmlformats.org/officeDocument/2006/relationships/ctrlProp" Target="../ctrlProps/ctrlProp1341.xml"/><Relationship Id="rId226" Type="http://schemas.openxmlformats.org/officeDocument/2006/relationships/ctrlProp" Target="../ctrlProps/ctrlProp1397.xml"/><Relationship Id="rId268" Type="http://schemas.openxmlformats.org/officeDocument/2006/relationships/ctrlProp" Target="../ctrlProps/ctrlProp1439.xml"/><Relationship Id="rId32" Type="http://schemas.openxmlformats.org/officeDocument/2006/relationships/ctrlProp" Target="../ctrlProps/ctrlProp1203.xml"/><Relationship Id="rId74" Type="http://schemas.openxmlformats.org/officeDocument/2006/relationships/ctrlProp" Target="../ctrlProps/ctrlProp1245.xml"/><Relationship Id="rId128" Type="http://schemas.openxmlformats.org/officeDocument/2006/relationships/ctrlProp" Target="../ctrlProps/ctrlProp1299.xml"/><Relationship Id="rId335" Type="http://schemas.openxmlformats.org/officeDocument/2006/relationships/ctrlProp" Target="../ctrlProps/ctrlProp1506.xml"/><Relationship Id="rId377" Type="http://schemas.openxmlformats.org/officeDocument/2006/relationships/comments" Target="../comments4.xml"/><Relationship Id="rId5" Type="http://schemas.openxmlformats.org/officeDocument/2006/relationships/ctrlProp" Target="../ctrlProps/ctrlProp1176.xml"/><Relationship Id="rId181" Type="http://schemas.openxmlformats.org/officeDocument/2006/relationships/ctrlProp" Target="../ctrlProps/ctrlProp1352.xml"/><Relationship Id="rId237" Type="http://schemas.openxmlformats.org/officeDocument/2006/relationships/ctrlProp" Target="../ctrlProps/ctrlProp1408.xml"/><Relationship Id="rId279" Type="http://schemas.openxmlformats.org/officeDocument/2006/relationships/ctrlProp" Target="../ctrlProps/ctrlProp1450.xml"/><Relationship Id="rId43" Type="http://schemas.openxmlformats.org/officeDocument/2006/relationships/ctrlProp" Target="../ctrlProps/ctrlProp1214.xml"/><Relationship Id="rId139" Type="http://schemas.openxmlformats.org/officeDocument/2006/relationships/ctrlProp" Target="../ctrlProps/ctrlProp1310.xml"/><Relationship Id="rId290" Type="http://schemas.openxmlformats.org/officeDocument/2006/relationships/ctrlProp" Target="../ctrlProps/ctrlProp1461.xml"/><Relationship Id="rId304" Type="http://schemas.openxmlformats.org/officeDocument/2006/relationships/ctrlProp" Target="../ctrlProps/ctrlProp1475.xml"/><Relationship Id="rId346" Type="http://schemas.openxmlformats.org/officeDocument/2006/relationships/ctrlProp" Target="../ctrlProps/ctrlProp1517.xml"/><Relationship Id="rId85" Type="http://schemas.openxmlformats.org/officeDocument/2006/relationships/ctrlProp" Target="../ctrlProps/ctrlProp1256.xml"/><Relationship Id="rId150" Type="http://schemas.openxmlformats.org/officeDocument/2006/relationships/ctrlProp" Target="../ctrlProps/ctrlProp1321.xml"/><Relationship Id="rId192" Type="http://schemas.openxmlformats.org/officeDocument/2006/relationships/ctrlProp" Target="../ctrlProps/ctrlProp1363.xml"/><Relationship Id="rId206" Type="http://schemas.openxmlformats.org/officeDocument/2006/relationships/ctrlProp" Target="../ctrlProps/ctrlProp1377.xml"/><Relationship Id="rId248" Type="http://schemas.openxmlformats.org/officeDocument/2006/relationships/ctrlProp" Target="../ctrlProps/ctrlProp1419.xml"/><Relationship Id="rId12" Type="http://schemas.openxmlformats.org/officeDocument/2006/relationships/ctrlProp" Target="../ctrlProps/ctrlProp1183.xml"/><Relationship Id="rId108" Type="http://schemas.openxmlformats.org/officeDocument/2006/relationships/ctrlProp" Target="../ctrlProps/ctrlProp1279.xml"/><Relationship Id="rId315" Type="http://schemas.openxmlformats.org/officeDocument/2006/relationships/ctrlProp" Target="../ctrlProps/ctrlProp1486.xml"/><Relationship Id="rId357" Type="http://schemas.openxmlformats.org/officeDocument/2006/relationships/ctrlProp" Target="../ctrlProps/ctrlProp1528.xml"/><Relationship Id="rId54" Type="http://schemas.openxmlformats.org/officeDocument/2006/relationships/ctrlProp" Target="../ctrlProps/ctrlProp1225.xml"/><Relationship Id="rId96" Type="http://schemas.openxmlformats.org/officeDocument/2006/relationships/ctrlProp" Target="../ctrlProps/ctrlProp1267.xml"/><Relationship Id="rId161" Type="http://schemas.openxmlformats.org/officeDocument/2006/relationships/ctrlProp" Target="../ctrlProps/ctrlProp1332.xml"/><Relationship Id="rId217" Type="http://schemas.openxmlformats.org/officeDocument/2006/relationships/ctrlProp" Target="../ctrlProps/ctrlProp1388.xml"/><Relationship Id="rId259" Type="http://schemas.openxmlformats.org/officeDocument/2006/relationships/ctrlProp" Target="../ctrlProps/ctrlProp1430.xml"/><Relationship Id="rId23" Type="http://schemas.openxmlformats.org/officeDocument/2006/relationships/ctrlProp" Target="../ctrlProps/ctrlProp1194.xml"/><Relationship Id="rId119" Type="http://schemas.openxmlformats.org/officeDocument/2006/relationships/ctrlProp" Target="../ctrlProps/ctrlProp1290.xml"/><Relationship Id="rId270" Type="http://schemas.openxmlformats.org/officeDocument/2006/relationships/ctrlProp" Target="../ctrlProps/ctrlProp1441.xml"/><Relationship Id="rId326" Type="http://schemas.openxmlformats.org/officeDocument/2006/relationships/ctrlProp" Target="../ctrlProps/ctrlProp1497.xml"/><Relationship Id="rId65" Type="http://schemas.openxmlformats.org/officeDocument/2006/relationships/ctrlProp" Target="../ctrlProps/ctrlProp1236.xml"/><Relationship Id="rId130" Type="http://schemas.openxmlformats.org/officeDocument/2006/relationships/ctrlProp" Target="../ctrlProps/ctrlProp1301.xml"/><Relationship Id="rId368" Type="http://schemas.openxmlformats.org/officeDocument/2006/relationships/ctrlProp" Target="../ctrlProps/ctrlProp1539.xml"/><Relationship Id="rId172" Type="http://schemas.openxmlformats.org/officeDocument/2006/relationships/ctrlProp" Target="../ctrlProps/ctrlProp1343.xml"/><Relationship Id="rId228" Type="http://schemas.openxmlformats.org/officeDocument/2006/relationships/ctrlProp" Target="../ctrlProps/ctrlProp1399.xml"/><Relationship Id="rId281" Type="http://schemas.openxmlformats.org/officeDocument/2006/relationships/ctrlProp" Target="../ctrlProps/ctrlProp1452.xml"/><Relationship Id="rId337" Type="http://schemas.openxmlformats.org/officeDocument/2006/relationships/ctrlProp" Target="../ctrlProps/ctrlProp1508.xml"/><Relationship Id="rId34" Type="http://schemas.openxmlformats.org/officeDocument/2006/relationships/ctrlProp" Target="../ctrlProps/ctrlProp1205.xml"/><Relationship Id="rId76" Type="http://schemas.openxmlformats.org/officeDocument/2006/relationships/ctrlProp" Target="../ctrlProps/ctrlProp1247.xml"/><Relationship Id="rId141" Type="http://schemas.openxmlformats.org/officeDocument/2006/relationships/ctrlProp" Target="../ctrlProps/ctrlProp1312.xml"/><Relationship Id="rId7" Type="http://schemas.openxmlformats.org/officeDocument/2006/relationships/ctrlProp" Target="../ctrlProps/ctrlProp1178.xml"/><Relationship Id="rId183" Type="http://schemas.openxmlformats.org/officeDocument/2006/relationships/ctrlProp" Target="../ctrlProps/ctrlProp1354.xml"/><Relationship Id="rId239" Type="http://schemas.openxmlformats.org/officeDocument/2006/relationships/ctrlProp" Target="../ctrlProps/ctrlProp1410.xml"/><Relationship Id="rId250" Type="http://schemas.openxmlformats.org/officeDocument/2006/relationships/ctrlProp" Target="../ctrlProps/ctrlProp1421.xml"/><Relationship Id="rId292" Type="http://schemas.openxmlformats.org/officeDocument/2006/relationships/ctrlProp" Target="../ctrlProps/ctrlProp1463.xml"/><Relationship Id="rId306" Type="http://schemas.openxmlformats.org/officeDocument/2006/relationships/ctrlProp" Target="../ctrlProps/ctrlProp1477.xml"/><Relationship Id="rId45" Type="http://schemas.openxmlformats.org/officeDocument/2006/relationships/ctrlProp" Target="../ctrlProps/ctrlProp1216.xml"/><Relationship Id="rId87" Type="http://schemas.openxmlformats.org/officeDocument/2006/relationships/ctrlProp" Target="../ctrlProps/ctrlProp1258.xml"/><Relationship Id="rId110" Type="http://schemas.openxmlformats.org/officeDocument/2006/relationships/ctrlProp" Target="../ctrlProps/ctrlProp1281.xml"/><Relationship Id="rId348" Type="http://schemas.openxmlformats.org/officeDocument/2006/relationships/ctrlProp" Target="../ctrlProps/ctrlProp1519.xml"/><Relationship Id="rId152" Type="http://schemas.openxmlformats.org/officeDocument/2006/relationships/ctrlProp" Target="../ctrlProps/ctrlProp1323.xml"/><Relationship Id="rId194" Type="http://schemas.openxmlformats.org/officeDocument/2006/relationships/ctrlProp" Target="../ctrlProps/ctrlProp1365.xml"/><Relationship Id="rId208" Type="http://schemas.openxmlformats.org/officeDocument/2006/relationships/ctrlProp" Target="../ctrlProps/ctrlProp1379.xml"/><Relationship Id="rId261" Type="http://schemas.openxmlformats.org/officeDocument/2006/relationships/ctrlProp" Target="../ctrlProps/ctrlProp1432.xml"/><Relationship Id="rId14" Type="http://schemas.openxmlformats.org/officeDocument/2006/relationships/ctrlProp" Target="../ctrlProps/ctrlProp1185.xml"/><Relationship Id="rId56" Type="http://schemas.openxmlformats.org/officeDocument/2006/relationships/ctrlProp" Target="../ctrlProps/ctrlProp1227.xml"/><Relationship Id="rId317" Type="http://schemas.openxmlformats.org/officeDocument/2006/relationships/ctrlProp" Target="../ctrlProps/ctrlProp1488.xml"/><Relationship Id="rId359" Type="http://schemas.openxmlformats.org/officeDocument/2006/relationships/ctrlProp" Target="../ctrlProps/ctrlProp1530.xml"/><Relationship Id="rId98" Type="http://schemas.openxmlformats.org/officeDocument/2006/relationships/ctrlProp" Target="../ctrlProps/ctrlProp1269.xml"/><Relationship Id="rId121" Type="http://schemas.openxmlformats.org/officeDocument/2006/relationships/ctrlProp" Target="../ctrlProps/ctrlProp1292.xml"/><Relationship Id="rId163" Type="http://schemas.openxmlformats.org/officeDocument/2006/relationships/ctrlProp" Target="../ctrlProps/ctrlProp1334.xml"/><Relationship Id="rId219" Type="http://schemas.openxmlformats.org/officeDocument/2006/relationships/ctrlProp" Target="../ctrlProps/ctrlProp1390.xml"/><Relationship Id="rId370" Type="http://schemas.openxmlformats.org/officeDocument/2006/relationships/ctrlProp" Target="../ctrlProps/ctrlProp1541.xml"/><Relationship Id="rId230" Type="http://schemas.openxmlformats.org/officeDocument/2006/relationships/ctrlProp" Target="../ctrlProps/ctrlProp1401.xml"/><Relationship Id="rId25" Type="http://schemas.openxmlformats.org/officeDocument/2006/relationships/ctrlProp" Target="../ctrlProps/ctrlProp1196.xml"/><Relationship Id="rId67" Type="http://schemas.openxmlformats.org/officeDocument/2006/relationships/ctrlProp" Target="../ctrlProps/ctrlProp1238.xml"/><Relationship Id="rId272" Type="http://schemas.openxmlformats.org/officeDocument/2006/relationships/ctrlProp" Target="../ctrlProps/ctrlProp1443.xml"/><Relationship Id="rId328" Type="http://schemas.openxmlformats.org/officeDocument/2006/relationships/ctrlProp" Target="../ctrlProps/ctrlProp1499.xml"/><Relationship Id="rId132" Type="http://schemas.openxmlformats.org/officeDocument/2006/relationships/ctrlProp" Target="../ctrlProps/ctrlProp1303.xml"/><Relationship Id="rId174" Type="http://schemas.openxmlformats.org/officeDocument/2006/relationships/ctrlProp" Target="../ctrlProps/ctrlProp1345.xml"/><Relationship Id="rId241" Type="http://schemas.openxmlformats.org/officeDocument/2006/relationships/ctrlProp" Target="../ctrlProps/ctrlProp1412.xml"/><Relationship Id="rId36" Type="http://schemas.openxmlformats.org/officeDocument/2006/relationships/ctrlProp" Target="../ctrlProps/ctrlProp1207.xml"/><Relationship Id="rId283" Type="http://schemas.openxmlformats.org/officeDocument/2006/relationships/ctrlProp" Target="../ctrlProps/ctrlProp1454.xml"/><Relationship Id="rId339" Type="http://schemas.openxmlformats.org/officeDocument/2006/relationships/ctrlProp" Target="../ctrlProps/ctrlProp1510.xml"/><Relationship Id="rId78" Type="http://schemas.openxmlformats.org/officeDocument/2006/relationships/ctrlProp" Target="../ctrlProps/ctrlProp1249.xml"/><Relationship Id="rId101" Type="http://schemas.openxmlformats.org/officeDocument/2006/relationships/ctrlProp" Target="../ctrlProps/ctrlProp1272.xml"/><Relationship Id="rId143" Type="http://schemas.openxmlformats.org/officeDocument/2006/relationships/ctrlProp" Target="../ctrlProps/ctrlProp1314.xml"/><Relationship Id="rId185" Type="http://schemas.openxmlformats.org/officeDocument/2006/relationships/ctrlProp" Target="../ctrlProps/ctrlProp1356.xml"/><Relationship Id="rId350" Type="http://schemas.openxmlformats.org/officeDocument/2006/relationships/ctrlProp" Target="../ctrlProps/ctrlProp1521.xml"/><Relationship Id="rId9" Type="http://schemas.openxmlformats.org/officeDocument/2006/relationships/ctrlProp" Target="../ctrlProps/ctrlProp1180.xml"/><Relationship Id="rId210" Type="http://schemas.openxmlformats.org/officeDocument/2006/relationships/ctrlProp" Target="../ctrlProps/ctrlProp1381.xml"/><Relationship Id="rId26" Type="http://schemas.openxmlformats.org/officeDocument/2006/relationships/ctrlProp" Target="../ctrlProps/ctrlProp1197.xml"/><Relationship Id="rId231" Type="http://schemas.openxmlformats.org/officeDocument/2006/relationships/ctrlProp" Target="../ctrlProps/ctrlProp1402.xml"/><Relationship Id="rId252" Type="http://schemas.openxmlformats.org/officeDocument/2006/relationships/ctrlProp" Target="../ctrlProps/ctrlProp1423.xml"/><Relationship Id="rId273" Type="http://schemas.openxmlformats.org/officeDocument/2006/relationships/ctrlProp" Target="../ctrlProps/ctrlProp1444.xml"/><Relationship Id="rId294" Type="http://schemas.openxmlformats.org/officeDocument/2006/relationships/ctrlProp" Target="../ctrlProps/ctrlProp1465.xml"/><Relationship Id="rId308" Type="http://schemas.openxmlformats.org/officeDocument/2006/relationships/ctrlProp" Target="../ctrlProps/ctrlProp1479.xml"/><Relationship Id="rId329" Type="http://schemas.openxmlformats.org/officeDocument/2006/relationships/ctrlProp" Target="../ctrlProps/ctrlProp1500.xml"/><Relationship Id="rId47" Type="http://schemas.openxmlformats.org/officeDocument/2006/relationships/ctrlProp" Target="../ctrlProps/ctrlProp1218.xml"/><Relationship Id="rId68" Type="http://schemas.openxmlformats.org/officeDocument/2006/relationships/ctrlProp" Target="../ctrlProps/ctrlProp1239.xml"/><Relationship Id="rId89" Type="http://schemas.openxmlformats.org/officeDocument/2006/relationships/ctrlProp" Target="../ctrlProps/ctrlProp1260.xml"/><Relationship Id="rId112" Type="http://schemas.openxmlformats.org/officeDocument/2006/relationships/ctrlProp" Target="../ctrlProps/ctrlProp1283.xml"/><Relationship Id="rId133" Type="http://schemas.openxmlformats.org/officeDocument/2006/relationships/ctrlProp" Target="../ctrlProps/ctrlProp1304.xml"/><Relationship Id="rId154" Type="http://schemas.openxmlformats.org/officeDocument/2006/relationships/ctrlProp" Target="../ctrlProps/ctrlProp1325.xml"/><Relationship Id="rId175" Type="http://schemas.openxmlformats.org/officeDocument/2006/relationships/ctrlProp" Target="../ctrlProps/ctrlProp1346.xml"/><Relationship Id="rId340" Type="http://schemas.openxmlformats.org/officeDocument/2006/relationships/ctrlProp" Target="../ctrlProps/ctrlProp1511.xml"/><Relationship Id="rId361" Type="http://schemas.openxmlformats.org/officeDocument/2006/relationships/ctrlProp" Target="../ctrlProps/ctrlProp1532.xml"/><Relationship Id="rId196" Type="http://schemas.openxmlformats.org/officeDocument/2006/relationships/ctrlProp" Target="../ctrlProps/ctrlProp1367.xml"/><Relationship Id="rId200" Type="http://schemas.openxmlformats.org/officeDocument/2006/relationships/ctrlProp" Target="../ctrlProps/ctrlProp1371.xml"/><Relationship Id="rId16" Type="http://schemas.openxmlformats.org/officeDocument/2006/relationships/ctrlProp" Target="../ctrlProps/ctrlProp1187.xml"/><Relationship Id="rId221" Type="http://schemas.openxmlformats.org/officeDocument/2006/relationships/ctrlProp" Target="../ctrlProps/ctrlProp1392.xml"/><Relationship Id="rId242" Type="http://schemas.openxmlformats.org/officeDocument/2006/relationships/ctrlProp" Target="../ctrlProps/ctrlProp1413.xml"/><Relationship Id="rId263" Type="http://schemas.openxmlformats.org/officeDocument/2006/relationships/ctrlProp" Target="../ctrlProps/ctrlProp1434.xml"/><Relationship Id="rId284" Type="http://schemas.openxmlformats.org/officeDocument/2006/relationships/ctrlProp" Target="../ctrlProps/ctrlProp1455.xml"/><Relationship Id="rId319" Type="http://schemas.openxmlformats.org/officeDocument/2006/relationships/ctrlProp" Target="../ctrlProps/ctrlProp1490.xml"/><Relationship Id="rId37" Type="http://schemas.openxmlformats.org/officeDocument/2006/relationships/ctrlProp" Target="../ctrlProps/ctrlProp1208.xml"/><Relationship Id="rId58" Type="http://schemas.openxmlformats.org/officeDocument/2006/relationships/ctrlProp" Target="../ctrlProps/ctrlProp1229.xml"/><Relationship Id="rId79" Type="http://schemas.openxmlformats.org/officeDocument/2006/relationships/ctrlProp" Target="../ctrlProps/ctrlProp1250.xml"/><Relationship Id="rId102" Type="http://schemas.openxmlformats.org/officeDocument/2006/relationships/ctrlProp" Target="../ctrlProps/ctrlProp1273.xml"/><Relationship Id="rId123" Type="http://schemas.openxmlformats.org/officeDocument/2006/relationships/ctrlProp" Target="../ctrlProps/ctrlProp1294.xml"/><Relationship Id="rId144" Type="http://schemas.openxmlformats.org/officeDocument/2006/relationships/ctrlProp" Target="../ctrlProps/ctrlProp1315.xml"/><Relationship Id="rId330" Type="http://schemas.openxmlformats.org/officeDocument/2006/relationships/ctrlProp" Target="../ctrlProps/ctrlProp1501.xml"/><Relationship Id="rId90" Type="http://schemas.openxmlformats.org/officeDocument/2006/relationships/ctrlProp" Target="../ctrlProps/ctrlProp1261.xml"/><Relationship Id="rId165" Type="http://schemas.openxmlformats.org/officeDocument/2006/relationships/ctrlProp" Target="../ctrlProps/ctrlProp1336.xml"/><Relationship Id="rId186" Type="http://schemas.openxmlformats.org/officeDocument/2006/relationships/ctrlProp" Target="../ctrlProps/ctrlProp1357.xml"/><Relationship Id="rId351" Type="http://schemas.openxmlformats.org/officeDocument/2006/relationships/ctrlProp" Target="../ctrlProps/ctrlProp1522.xml"/><Relationship Id="rId372" Type="http://schemas.openxmlformats.org/officeDocument/2006/relationships/ctrlProp" Target="../ctrlProps/ctrlProp1543.xml"/><Relationship Id="rId211" Type="http://schemas.openxmlformats.org/officeDocument/2006/relationships/ctrlProp" Target="../ctrlProps/ctrlProp1382.xml"/><Relationship Id="rId232" Type="http://schemas.openxmlformats.org/officeDocument/2006/relationships/ctrlProp" Target="../ctrlProps/ctrlProp1403.xml"/><Relationship Id="rId253" Type="http://schemas.openxmlformats.org/officeDocument/2006/relationships/ctrlProp" Target="../ctrlProps/ctrlProp1424.xml"/><Relationship Id="rId274" Type="http://schemas.openxmlformats.org/officeDocument/2006/relationships/ctrlProp" Target="../ctrlProps/ctrlProp1445.xml"/><Relationship Id="rId295" Type="http://schemas.openxmlformats.org/officeDocument/2006/relationships/ctrlProp" Target="../ctrlProps/ctrlProp1466.xml"/><Relationship Id="rId309" Type="http://schemas.openxmlformats.org/officeDocument/2006/relationships/ctrlProp" Target="../ctrlProps/ctrlProp1480.xml"/><Relationship Id="rId27" Type="http://schemas.openxmlformats.org/officeDocument/2006/relationships/ctrlProp" Target="../ctrlProps/ctrlProp1198.xml"/><Relationship Id="rId48" Type="http://schemas.openxmlformats.org/officeDocument/2006/relationships/ctrlProp" Target="../ctrlProps/ctrlProp1219.xml"/><Relationship Id="rId69" Type="http://schemas.openxmlformats.org/officeDocument/2006/relationships/ctrlProp" Target="../ctrlProps/ctrlProp1240.xml"/><Relationship Id="rId113" Type="http://schemas.openxmlformats.org/officeDocument/2006/relationships/ctrlProp" Target="../ctrlProps/ctrlProp1284.xml"/><Relationship Id="rId134" Type="http://schemas.openxmlformats.org/officeDocument/2006/relationships/ctrlProp" Target="../ctrlProps/ctrlProp1305.xml"/><Relationship Id="rId320" Type="http://schemas.openxmlformats.org/officeDocument/2006/relationships/ctrlProp" Target="../ctrlProps/ctrlProp1491.xml"/><Relationship Id="rId80" Type="http://schemas.openxmlformats.org/officeDocument/2006/relationships/ctrlProp" Target="../ctrlProps/ctrlProp1251.xml"/><Relationship Id="rId155" Type="http://schemas.openxmlformats.org/officeDocument/2006/relationships/ctrlProp" Target="../ctrlProps/ctrlProp1326.xml"/><Relationship Id="rId176" Type="http://schemas.openxmlformats.org/officeDocument/2006/relationships/ctrlProp" Target="../ctrlProps/ctrlProp1347.xml"/><Relationship Id="rId197" Type="http://schemas.openxmlformats.org/officeDocument/2006/relationships/ctrlProp" Target="../ctrlProps/ctrlProp1368.xml"/><Relationship Id="rId341" Type="http://schemas.openxmlformats.org/officeDocument/2006/relationships/ctrlProp" Target="../ctrlProps/ctrlProp1512.xml"/><Relationship Id="rId362" Type="http://schemas.openxmlformats.org/officeDocument/2006/relationships/ctrlProp" Target="../ctrlProps/ctrlProp1533.xml"/><Relationship Id="rId201" Type="http://schemas.openxmlformats.org/officeDocument/2006/relationships/ctrlProp" Target="../ctrlProps/ctrlProp1372.xml"/><Relationship Id="rId222" Type="http://schemas.openxmlformats.org/officeDocument/2006/relationships/ctrlProp" Target="../ctrlProps/ctrlProp1393.xml"/><Relationship Id="rId243" Type="http://schemas.openxmlformats.org/officeDocument/2006/relationships/ctrlProp" Target="../ctrlProps/ctrlProp1414.xml"/><Relationship Id="rId264" Type="http://schemas.openxmlformats.org/officeDocument/2006/relationships/ctrlProp" Target="../ctrlProps/ctrlProp1435.xml"/><Relationship Id="rId285" Type="http://schemas.openxmlformats.org/officeDocument/2006/relationships/ctrlProp" Target="../ctrlProps/ctrlProp1456.xml"/><Relationship Id="rId17" Type="http://schemas.openxmlformats.org/officeDocument/2006/relationships/ctrlProp" Target="../ctrlProps/ctrlProp1188.xml"/><Relationship Id="rId38" Type="http://schemas.openxmlformats.org/officeDocument/2006/relationships/ctrlProp" Target="../ctrlProps/ctrlProp1209.xml"/><Relationship Id="rId59" Type="http://schemas.openxmlformats.org/officeDocument/2006/relationships/ctrlProp" Target="../ctrlProps/ctrlProp1230.xml"/><Relationship Id="rId103" Type="http://schemas.openxmlformats.org/officeDocument/2006/relationships/ctrlProp" Target="../ctrlProps/ctrlProp1274.xml"/><Relationship Id="rId124" Type="http://schemas.openxmlformats.org/officeDocument/2006/relationships/ctrlProp" Target="../ctrlProps/ctrlProp1295.xml"/><Relationship Id="rId310" Type="http://schemas.openxmlformats.org/officeDocument/2006/relationships/ctrlProp" Target="../ctrlProps/ctrlProp1481.xml"/><Relationship Id="rId70" Type="http://schemas.openxmlformats.org/officeDocument/2006/relationships/ctrlProp" Target="../ctrlProps/ctrlProp1241.xml"/><Relationship Id="rId91" Type="http://schemas.openxmlformats.org/officeDocument/2006/relationships/ctrlProp" Target="../ctrlProps/ctrlProp1262.xml"/><Relationship Id="rId145" Type="http://schemas.openxmlformats.org/officeDocument/2006/relationships/ctrlProp" Target="../ctrlProps/ctrlProp1316.xml"/><Relationship Id="rId166" Type="http://schemas.openxmlformats.org/officeDocument/2006/relationships/ctrlProp" Target="../ctrlProps/ctrlProp1337.xml"/><Relationship Id="rId187" Type="http://schemas.openxmlformats.org/officeDocument/2006/relationships/ctrlProp" Target="../ctrlProps/ctrlProp1358.xml"/><Relationship Id="rId331" Type="http://schemas.openxmlformats.org/officeDocument/2006/relationships/ctrlProp" Target="../ctrlProps/ctrlProp1502.xml"/><Relationship Id="rId352" Type="http://schemas.openxmlformats.org/officeDocument/2006/relationships/ctrlProp" Target="../ctrlProps/ctrlProp1523.xml"/><Relationship Id="rId373" Type="http://schemas.openxmlformats.org/officeDocument/2006/relationships/ctrlProp" Target="../ctrlProps/ctrlProp1544.xml"/><Relationship Id="rId1" Type="http://schemas.openxmlformats.org/officeDocument/2006/relationships/printerSettings" Target="../printerSettings/printerSettings6.bin"/><Relationship Id="rId212" Type="http://schemas.openxmlformats.org/officeDocument/2006/relationships/ctrlProp" Target="../ctrlProps/ctrlProp1383.xml"/><Relationship Id="rId233" Type="http://schemas.openxmlformats.org/officeDocument/2006/relationships/ctrlProp" Target="../ctrlProps/ctrlProp1404.xml"/><Relationship Id="rId254" Type="http://schemas.openxmlformats.org/officeDocument/2006/relationships/ctrlProp" Target="../ctrlProps/ctrlProp1425.xml"/><Relationship Id="rId28" Type="http://schemas.openxmlformats.org/officeDocument/2006/relationships/ctrlProp" Target="../ctrlProps/ctrlProp1199.xml"/><Relationship Id="rId49" Type="http://schemas.openxmlformats.org/officeDocument/2006/relationships/ctrlProp" Target="../ctrlProps/ctrlProp1220.xml"/><Relationship Id="rId114" Type="http://schemas.openxmlformats.org/officeDocument/2006/relationships/ctrlProp" Target="../ctrlProps/ctrlProp1285.xml"/><Relationship Id="rId275" Type="http://schemas.openxmlformats.org/officeDocument/2006/relationships/ctrlProp" Target="../ctrlProps/ctrlProp1446.xml"/><Relationship Id="rId296" Type="http://schemas.openxmlformats.org/officeDocument/2006/relationships/ctrlProp" Target="../ctrlProps/ctrlProp1467.xml"/><Relationship Id="rId300" Type="http://schemas.openxmlformats.org/officeDocument/2006/relationships/ctrlProp" Target="../ctrlProps/ctrlProp1471.xml"/><Relationship Id="rId60" Type="http://schemas.openxmlformats.org/officeDocument/2006/relationships/ctrlProp" Target="../ctrlProps/ctrlProp1231.xml"/><Relationship Id="rId81" Type="http://schemas.openxmlformats.org/officeDocument/2006/relationships/ctrlProp" Target="../ctrlProps/ctrlProp1252.xml"/><Relationship Id="rId135" Type="http://schemas.openxmlformats.org/officeDocument/2006/relationships/ctrlProp" Target="../ctrlProps/ctrlProp1306.xml"/><Relationship Id="rId156" Type="http://schemas.openxmlformats.org/officeDocument/2006/relationships/ctrlProp" Target="../ctrlProps/ctrlProp1327.xml"/><Relationship Id="rId177" Type="http://schemas.openxmlformats.org/officeDocument/2006/relationships/ctrlProp" Target="../ctrlProps/ctrlProp1348.xml"/><Relationship Id="rId198" Type="http://schemas.openxmlformats.org/officeDocument/2006/relationships/ctrlProp" Target="../ctrlProps/ctrlProp1369.xml"/><Relationship Id="rId321" Type="http://schemas.openxmlformats.org/officeDocument/2006/relationships/ctrlProp" Target="../ctrlProps/ctrlProp1492.xml"/><Relationship Id="rId342" Type="http://schemas.openxmlformats.org/officeDocument/2006/relationships/ctrlProp" Target="../ctrlProps/ctrlProp1513.xml"/><Relationship Id="rId363" Type="http://schemas.openxmlformats.org/officeDocument/2006/relationships/ctrlProp" Target="../ctrlProps/ctrlProp1534.xml"/><Relationship Id="rId202" Type="http://schemas.openxmlformats.org/officeDocument/2006/relationships/ctrlProp" Target="../ctrlProps/ctrlProp1373.xml"/><Relationship Id="rId223" Type="http://schemas.openxmlformats.org/officeDocument/2006/relationships/ctrlProp" Target="../ctrlProps/ctrlProp1394.xml"/><Relationship Id="rId244" Type="http://schemas.openxmlformats.org/officeDocument/2006/relationships/ctrlProp" Target="../ctrlProps/ctrlProp1415.xml"/><Relationship Id="rId18" Type="http://schemas.openxmlformats.org/officeDocument/2006/relationships/ctrlProp" Target="../ctrlProps/ctrlProp1189.xml"/><Relationship Id="rId39" Type="http://schemas.openxmlformats.org/officeDocument/2006/relationships/ctrlProp" Target="../ctrlProps/ctrlProp1210.xml"/><Relationship Id="rId265" Type="http://schemas.openxmlformats.org/officeDocument/2006/relationships/ctrlProp" Target="../ctrlProps/ctrlProp1436.xml"/><Relationship Id="rId286" Type="http://schemas.openxmlformats.org/officeDocument/2006/relationships/ctrlProp" Target="../ctrlProps/ctrlProp1457.xml"/><Relationship Id="rId50" Type="http://schemas.openxmlformats.org/officeDocument/2006/relationships/ctrlProp" Target="../ctrlProps/ctrlProp1221.xml"/><Relationship Id="rId104" Type="http://schemas.openxmlformats.org/officeDocument/2006/relationships/ctrlProp" Target="../ctrlProps/ctrlProp1275.xml"/><Relationship Id="rId125" Type="http://schemas.openxmlformats.org/officeDocument/2006/relationships/ctrlProp" Target="../ctrlProps/ctrlProp1296.xml"/><Relationship Id="rId146" Type="http://schemas.openxmlformats.org/officeDocument/2006/relationships/ctrlProp" Target="../ctrlProps/ctrlProp1317.xml"/><Relationship Id="rId167" Type="http://schemas.openxmlformats.org/officeDocument/2006/relationships/ctrlProp" Target="../ctrlProps/ctrlProp1338.xml"/><Relationship Id="rId188" Type="http://schemas.openxmlformats.org/officeDocument/2006/relationships/ctrlProp" Target="../ctrlProps/ctrlProp1359.xml"/><Relationship Id="rId311" Type="http://schemas.openxmlformats.org/officeDocument/2006/relationships/ctrlProp" Target="../ctrlProps/ctrlProp1482.xml"/><Relationship Id="rId332" Type="http://schemas.openxmlformats.org/officeDocument/2006/relationships/ctrlProp" Target="../ctrlProps/ctrlProp1503.xml"/><Relationship Id="rId353" Type="http://schemas.openxmlformats.org/officeDocument/2006/relationships/ctrlProp" Target="../ctrlProps/ctrlProp1524.xml"/><Relationship Id="rId374" Type="http://schemas.openxmlformats.org/officeDocument/2006/relationships/ctrlProp" Target="../ctrlProps/ctrlProp1545.xml"/><Relationship Id="rId71" Type="http://schemas.openxmlformats.org/officeDocument/2006/relationships/ctrlProp" Target="../ctrlProps/ctrlProp1242.xml"/><Relationship Id="rId92" Type="http://schemas.openxmlformats.org/officeDocument/2006/relationships/ctrlProp" Target="../ctrlProps/ctrlProp1263.xml"/><Relationship Id="rId213" Type="http://schemas.openxmlformats.org/officeDocument/2006/relationships/ctrlProp" Target="../ctrlProps/ctrlProp1384.xml"/><Relationship Id="rId234" Type="http://schemas.openxmlformats.org/officeDocument/2006/relationships/ctrlProp" Target="../ctrlProps/ctrlProp1405.xml"/><Relationship Id="rId2" Type="http://schemas.openxmlformats.org/officeDocument/2006/relationships/drawing" Target="../drawings/drawing10.xml"/><Relationship Id="rId29" Type="http://schemas.openxmlformats.org/officeDocument/2006/relationships/ctrlProp" Target="../ctrlProps/ctrlProp1200.xml"/><Relationship Id="rId255" Type="http://schemas.openxmlformats.org/officeDocument/2006/relationships/ctrlProp" Target="../ctrlProps/ctrlProp1426.xml"/><Relationship Id="rId276" Type="http://schemas.openxmlformats.org/officeDocument/2006/relationships/ctrlProp" Target="../ctrlProps/ctrlProp1447.xml"/><Relationship Id="rId297" Type="http://schemas.openxmlformats.org/officeDocument/2006/relationships/ctrlProp" Target="../ctrlProps/ctrlProp1468.xml"/><Relationship Id="rId40" Type="http://schemas.openxmlformats.org/officeDocument/2006/relationships/ctrlProp" Target="../ctrlProps/ctrlProp1211.xml"/><Relationship Id="rId115" Type="http://schemas.openxmlformats.org/officeDocument/2006/relationships/ctrlProp" Target="../ctrlProps/ctrlProp1286.xml"/><Relationship Id="rId136" Type="http://schemas.openxmlformats.org/officeDocument/2006/relationships/ctrlProp" Target="../ctrlProps/ctrlProp1307.xml"/><Relationship Id="rId157" Type="http://schemas.openxmlformats.org/officeDocument/2006/relationships/ctrlProp" Target="../ctrlProps/ctrlProp1328.xml"/><Relationship Id="rId178" Type="http://schemas.openxmlformats.org/officeDocument/2006/relationships/ctrlProp" Target="../ctrlProps/ctrlProp1349.xml"/><Relationship Id="rId301" Type="http://schemas.openxmlformats.org/officeDocument/2006/relationships/ctrlProp" Target="../ctrlProps/ctrlProp1472.xml"/><Relationship Id="rId322" Type="http://schemas.openxmlformats.org/officeDocument/2006/relationships/ctrlProp" Target="../ctrlProps/ctrlProp1493.xml"/><Relationship Id="rId343" Type="http://schemas.openxmlformats.org/officeDocument/2006/relationships/ctrlProp" Target="../ctrlProps/ctrlProp1514.xml"/><Relationship Id="rId364" Type="http://schemas.openxmlformats.org/officeDocument/2006/relationships/ctrlProp" Target="../ctrlProps/ctrlProp1535.xml"/><Relationship Id="rId61" Type="http://schemas.openxmlformats.org/officeDocument/2006/relationships/ctrlProp" Target="../ctrlProps/ctrlProp1232.xml"/><Relationship Id="rId82" Type="http://schemas.openxmlformats.org/officeDocument/2006/relationships/ctrlProp" Target="../ctrlProps/ctrlProp1253.xml"/><Relationship Id="rId199" Type="http://schemas.openxmlformats.org/officeDocument/2006/relationships/ctrlProp" Target="../ctrlProps/ctrlProp1370.xml"/><Relationship Id="rId203" Type="http://schemas.openxmlformats.org/officeDocument/2006/relationships/ctrlProp" Target="../ctrlProps/ctrlProp1374.xml"/><Relationship Id="rId19" Type="http://schemas.openxmlformats.org/officeDocument/2006/relationships/ctrlProp" Target="../ctrlProps/ctrlProp1190.xml"/><Relationship Id="rId224" Type="http://schemas.openxmlformats.org/officeDocument/2006/relationships/ctrlProp" Target="../ctrlProps/ctrlProp1395.xml"/><Relationship Id="rId245" Type="http://schemas.openxmlformats.org/officeDocument/2006/relationships/ctrlProp" Target="../ctrlProps/ctrlProp1416.xml"/><Relationship Id="rId266" Type="http://schemas.openxmlformats.org/officeDocument/2006/relationships/ctrlProp" Target="../ctrlProps/ctrlProp1437.xml"/><Relationship Id="rId287" Type="http://schemas.openxmlformats.org/officeDocument/2006/relationships/ctrlProp" Target="../ctrlProps/ctrlProp1458.xml"/><Relationship Id="rId30" Type="http://schemas.openxmlformats.org/officeDocument/2006/relationships/ctrlProp" Target="../ctrlProps/ctrlProp1201.xml"/><Relationship Id="rId105" Type="http://schemas.openxmlformats.org/officeDocument/2006/relationships/ctrlProp" Target="../ctrlProps/ctrlProp1276.xml"/><Relationship Id="rId126" Type="http://schemas.openxmlformats.org/officeDocument/2006/relationships/ctrlProp" Target="../ctrlProps/ctrlProp1297.xml"/><Relationship Id="rId147" Type="http://schemas.openxmlformats.org/officeDocument/2006/relationships/ctrlProp" Target="../ctrlProps/ctrlProp1318.xml"/><Relationship Id="rId168" Type="http://schemas.openxmlformats.org/officeDocument/2006/relationships/ctrlProp" Target="../ctrlProps/ctrlProp1339.xml"/><Relationship Id="rId312" Type="http://schemas.openxmlformats.org/officeDocument/2006/relationships/ctrlProp" Target="../ctrlProps/ctrlProp1483.xml"/><Relationship Id="rId333" Type="http://schemas.openxmlformats.org/officeDocument/2006/relationships/ctrlProp" Target="../ctrlProps/ctrlProp1504.xml"/><Relationship Id="rId354" Type="http://schemas.openxmlformats.org/officeDocument/2006/relationships/ctrlProp" Target="../ctrlProps/ctrlProp1525.xml"/><Relationship Id="rId51" Type="http://schemas.openxmlformats.org/officeDocument/2006/relationships/ctrlProp" Target="../ctrlProps/ctrlProp1222.xml"/><Relationship Id="rId72" Type="http://schemas.openxmlformats.org/officeDocument/2006/relationships/ctrlProp" Target="../ctrlProps/ctrlProp1243.xml"/><Relationship Id="rId93" Type="http://schemas.openxmlformats.org/officeDocument/2006/relationships/ctrlProp" Target="../ctrlProps/ctrlProp1264.xml"/><Relationship Id="rId189" Type="http://schemas.openxmlformats.org/officeDocument/2006/relationships/ctrlProp" Target="../ctrlProps/ctrlProp1360.xml"/><Relationship Id="rId375" Type="http://schemas.openxmlformats.org/officeDocument/2006/relationships/ctrlProp" Target="../ctrlProps/ctrlProp1546.xml"/><Relationship Id="rId3" Type="http://schemas.openxmlformats.org/officeDocument/2006/relationships/vmlDrawing" Target="../drawings/vmlDrawing8.vml"/><Relationship Id="rId214" Type="http://schemas.openxmlformats.org/officeDocument/2006/relationships/ctrlProp" Target="../ctrlProps/ctrlProp1385.xml"/><Relationship Id="rId235" Type="http://schemas.openxmlformats.org/officeDocument/2006/relationships/ctrlProp" Target="../ctrlProps/ctrlProp1406.xml"/><Relationship Id="rId256" Type="http://schemas.openxmlformats.org/officeDocument/2006/relationships/ctrlProp" Target="../ctrlProps/ctrlProp1427.xml"/><Relationship Id="rId277" Type="http://schemas.openxmlformats.org/officeDocument/2006/relationships/ctrlProp" Target="../ctrlProps/ctrlProp1448.xml"/><Relationship Id="rId298" Type="http://schemas.openxmlformats.org/officeDocument/2006/relationships/ctrlProp" Target="../ctrlProps/ctrlProp1469.xml"/><Relationship Id="rId116" Type="http://schemas.openxmlformats.org/officeDocument/2006/relationships/ctrlProp" Target="../ctrlProps/ctrlProp1287.xml"/><Relationship Id="rId137" Type="http://schemas.openxmlformats.org/officeDocument/2006/relationships/ctrlProp" Target="../ctrlProps/ctrlProp1308.xml"/><Relationship Id="rId158" Type="http://schemas.openxmlformats.org/officeDocument/2006/relationships/ctrlProp" Target="../ctrlProps/ctrlProp1329.xml"/><Relationship Id="rId302" Type="http://schemas.openxmlformats.org/officeDocument/2006/relationships/ctrlProp" Target="../ctrlProps/ctrlProp1473.xml"/><Relationship Id="rId323" Type="http://schemas.openxmlformats.org/officeDocument/2006/relationships/ctrlProp" Target="../ctrlProps/ctrlProp1494.xml"/><Relationship Id="rId344" Type="http://schemas.openxmlformats.org/officeDocument/2006/relationships/ctrlProp" Target="../ctrlProps/ctrlProp1515.xml"/><Relationship Id="rId20" Type="http://schemas.openxmlformats.org/officeDocument/2006/relationships/ctrlProp" Target="../ctrlProps/ctrlProp1191.xml"/><Relationship Id="rId41" Type="http://schemas.openxmlformats.org/officeDocument/2006/relationships/ctrlProp" Target="../ctrlProps/ctrlProp1212.xml"/><Relationship Id="rId62" Type="http://schemas.openxmlformats.org/officeDocument/2006/relationships/ctrlProp" Target="../ctrlProps/ctrlProp1233.xml"/><Relationship Id="rId83" Type="http://schemas.openxmlformats.org/officeDocument/2006/relationships/ctrlProp" Target="../ctrlProps/ctrlProp1254.xml"/><Relationship Id="rId179" Type="http://schemas.openxmlformats.org/officeDocument/2006/relationships/ctrlProp" Target="../ctrlProps/ctrlProp1350.xml"/><Relationship Id="rId365" Type="http://schemas.openxmlformats.org/officeDocument/2006/relationships/ctrlProp" Target="../ctrlProps/ctrlProp1536.xml"/><Relationship Id="rId190" Type="http://schemas.openxmlformats.org/officeDocument/2006/relationships/ctrlProp" Target="../ctrlProps/ctrlProp1361.xml"/><Relationship Id="rId204" Type="http://schemas.openxmlformats.org/officeDocument/2006/relationships/ctrlProp" Target="../ctrlProps/ctrlProp1375.xml"/><Relationship Id="rId225" Type="http://schemas.openxmlformats.org/officeDocument/2006/relationships/ctrlProp" Target="../ctrlProps/ctrlProp1396.xml"/><Relationship Id="rId246" Type="http://schemas.openxmlformats.org/officeDocument/2006/relationships/ctrlProp" Target="../ctrlProps/ctrlProp1417.xml"/><Relationship Id="rId267" Type="http://schemas.openxmlformats.org/officeDocument/2006/relationships/ctrlProp" Target="../ctrlProps/ctrlProp1438.xml"/><Relationship Id="rId288" Type="http://schemas.openxmlformats.org/officeDocument/2006/relationships/ctrlProp" Target="../ctrlProps/ctrlProp1459.xml"/><Relationship Id="rId106" Type="http://schemas.openxmlformats.org/officeDocument/2006/relationships/ctrlProp" Target="../ctrlProps/ctrlProp1277.xml"/><Relationship Id="rId127" Type="http://schemas.openxmlformats.org/officeDocument/2006/relationships/ctrlProp" Target="../ctrlProps/ctrlProp1298.xml"/><Relationship Id="rId313" Type="http://schemas.openxmlformats.org/officeDocument/2006/relationships/ctrlProp" Target="../ctrlProps/ctrlProp1484.xml"/><Relationship Id="rId10" Type="http://schemas.openxmlformats.org/officeDocument/2006/relationships/ctrlProp" Target="../ctrlProps/ctrlProp1181.xml"/><Relationship Id="rId31" Type="http://schemas.openxmlformats.org/officeDocument/2006/relationships/ctrlProp" Target="../ctrlProps/ctrlProp1202.xml"/><Relationship Id="rId52" Type="http://schemas.openxmlformats.org/officeDocument/2006/relationships/ctrlProp" Target="../ctrlProps/ctrlProp1223.xml"/><Relationship Id="rId73" Type="http://schemas.openxmlformats.org/officeDocument/2006/relationships/ctrlProp" Target="../ctrlProps/ctrlProp1244.xml"/><Relationship Id="rId94" Type="http://schemas.openxmlformats.org/officeDocument/2006/relationships/ctrlProp" Target="../ctrlProps/ctrlProp1265.xml"/><Relationship Id="rId148" Type="http://schemas.openxmlformats.org/officeDocument/2006/relationships/ctrlProp" Target="../ctrlProps/ctrlProp1319.xml"/><Relationship Id="rId169" Type="http://schemas.openxmlformats.org/officeDocument/2006/relationships/ctrlProp" Target="../ctrlProps/ctrlProp1340.xml"/><Relationship Id="rId334" Type="http://schemas.openxmlformats.org/officeDocument/2006/relationships/ctrlProp" Target="../ctrlProps/ctrlProp1505.xml"/><Relationship Id="rId355" Type="http://schemas.openxmlformats.org/officeDocument/2006/relationships/ctrlProp" Target="../ctrlProps/ctrlProp1526.xml"/><Relationship Id="rId376" Type="http://schemas.openxmlformats.org/officeDocument/2006/relationships/ctrlProp" Target="../ctrlProps/ctrlProp1547.xml"/><Relationship Id="rId4" Type="http://schemas.openxmlformats.org/officeDocument/2006/relationships/ctrlProp" Target="../ctrlProps/ctrlProp1175.xml"/><Relationship Id="rId180" Type="http://schemas.openxmlformats.org/officeDocument/2006/relationships/ctrlProp" Target="../ctrlProps/ctrlProp1351.xml"/><Relationship Id="rId215" Type="http://schemas.openxmlformats.org/officeDocument/2006/relationships/ctrlProp" Target="../ctrlProps/ctrlProp1386.xml"/><Relationship Id="rId236" Type="http://schemas.openxmlformats.org/officeDocument/2006/relationships/ctrlProp" Target="../ctrlProps/ctrlProp1407.xml"/><Relationship Id="rId257" Type="http://schemas.openxmlformats.org/officeDocument/2006/relationships/ctrlProp" Target="../ctrlProps/ctrlProp1428.xml"/><Relationship Id="rId278" Type="http://schemas.openxmlformats.org/officeDocument/2006/relationships/ctrlProp" Target="../ctrlProps/ctrlProp1449.xml"/><Relationship Id="rId303" Type="http://schemas.openxmlformats.org/officeDocument/2006/relationships/ctrlProp" Target="../ctrlProps/ctrlProp1474.xml"/><Relationship Id="rId42" Type="http://schemas.openxmlformats.org/officeDocument/2006/relationships/ctrlProp" Target="../ctrlProps/ctrlProp1213.xml"/><Relationship Id="rId84" Type="http://schemas.openxmlformats.org/officeDocument/2006/relationships/ctrlProp" Target="../ctrlProps/ctrlProp1255.xml"/><Relationship Id="rId138" Type="http://schemas.openxmlformats.org/officeDocument/2006/relationships/ctrlProp" Target="../ctrlProps/ctrlProp1309.xml"/><Relationship Id="rId345" Type="http://schemas.openxmlformats.org/officeDocument/2006/relationships/ctrlProp" Target="../ctrlProps/ctrlProp1516.xml"/><Relationship Id="rId191" Type="http://schemas.openxmlformats.org/officeDocument/2006/relationships/ctrlProp" Target="../ctrlProps/ctrlProp1362.xml"/><Relationship Id="rId205" Type="http://schemas.openxmlformats.org/officeDocument/2006/relationships/ctrlProp" Target="../ctrlProps/ctrlProp1376.xml"/><Relationship Id="rId247" Type="http://schemas.openxmlformats.org/officeDocument/2006/relationships/ctrlProp" Target="../ctrlProps/ctrlProp1418.xml"/><Relationship Id="rId107" Type="http://schemas.openxmlformats.org/officeDocument/2006/relationships/ctrlProp" Target="../ctrlProps/ctrlProp1278.xml"/><Relationship Id="rId289" Type="http://schemas.openxmlformats.org/officeDocument/2006/relationships/ctrlProp" Target="../ctrlProps/ctrlProp1460.xml"/><Relationship Id="rId11" Type="http://schemas.openxmlformats.org/officeDocument/2006/relationships/ctrlProp" Target="../ctrlProps/ctrlProp1182.xml"/><Relationship Id="rId53" Type="http://schemas.openxmlformats.org/officeDocument/2006/relationships/ctrlProp" Target="../ctrlProps/ctrlProp1224.xml"/><Relationship Id="rId149" Type="http://schemas.openxmlformats.org/officeDocument/2006/relationships/ctrlProp" Target="../ctrlProps/ctrlProp1320.xml"/><Relationship Id="rId314" Type="http://schemas.openxmlformats.org/officeDocument/2006/relationships/ctrlProp" Target="../ctrlProps/ctrlProp1485.xml"/><Relationship Id="rId356" Type="http://schemas.openxmlformats.org/officeDocument/2006/relationships/ctrlProp" Target="../ctrlProps/ctrlProp1527.xml"/><Relationship Id="rId95" Type="http://schemas.openxmlformats.org/officeDocument/2006/relationships/ctrlProp" Target="../ctrlProps/ctrlProp1266.xml"/><Relationship Id="rId160" Type="http://schemas.openxmlformats.org/officeDocument/2006/relationships/ctrlProp" Target="../ctrlProps/ctrlProp1331.xml"/><Relationship Id="rId216" Type="http://schemas.openxmlformats.org/officeDocument/2006/relationships/ctrlProp" Target="../ctrlProps/ctrlProp1387.xml"/><Relationship Id="rId258" Type="http://schemas.openxmlformats.org/officeDocument/2006/relationships/ctrlProp" Target="../ctrlProps/ctrlProp1429.xml"/><Relationship Id="rId22" Type="http://schemas.openxmlformats.org/officeDocument/2006/relationships/ctrlProp" Target="../ctrlProps/ctrlProp1193.xml"/><Relationship Id="rId64" Type="http://schemas.openxmlformats.org/officeDocument/2006/relationships/ctrlProp" Target="../ctrlProps/ctrlProp1235.xml"/><Relationship Id="rId118" Type="http://schemas.openxmlformats.org/officeDocument/2006/relationships/ctrlProp" Target="../ctrlProps/ctrlProp1289.xml"/><Relationship Id="rId325" Type="http://schemas.openxmlformats.org/officeDocument/2006/relationships/ctrlProp" Target="../ctrlProps/ctrlProp1496.xml"/><Relationship Id="rId367" Type="http://schemas.openxmlformats.org/officeDocument/2006/relationships/ctrlProp" Target="../ctrlProps/ctrlProp1538.xml"/><Relationship Id="rId171" Type="http://schemas.openxmlformats.org/officeDocument/2006/relationships/ctrlProp" Target="../ctrlProps/ctrlProp1342.xml"/><Relationship Id="rId227" Type="http://schemas.openxmlformats.org/officeDocument/2006/relationships/ctrlProp" Target="../ctrlProps/ctrlProp1398.xml"/><Relationship Id="rId269" Type="http://schemas.openxmlformats.org/officeDocument/2006/relationships/ctrlProp" Target="../ctrlProps/ctrlProp1440.xml"/><Relationship Id="rId33" Type="http://schemas.openxmlformats.org/officeDocument/2006/relationships/ctrlProp" Target="../ctrlProps/ctrlProp1204.xml"/><Relationship Id="rId129" Type="http://schemas.openxmlformats.org/officeDocument/2006/relationships/ctrlProp" Target="../ctrlProps/ctrlProp1300.xml"/><Relationship Id="rId280" Type="http://schemas.openxmlformats.org/officeDocument/2006/relationships/ctrlProp" Target="../ctrlProps/ctrlProp1451.xml"/><Relationship Id="rId336" Type="http://schemas.openxmlformats.org/officeDocument/2006/relationships/ctrlProp" Target="../ctrlProps/ctrlProp1507.xml"/><Relationship Id="rId75" Type="http://schemas.openxmlformats.org/officeDocument/2006/relationships/ctrlProp" Target="../ctrlProps/ctrlProp1246.xml"/><Relationship Id="rId140" Type="http://schemas.openxmlformats.org/officeDocument/2006/relationships/ctrlProp" Target="../ctrlProps/ctrlProp1311.xml"/><Relationship Id="rId182" Type="http://schemas.openxmlformats.org/officeDocument/2006/relationships/ctrlProp" Target="../ctrlProps/ctrlProp1353.xml"/><Relationship Id="rId6" Type="http://schemas.openxmlformats.org/officeDocument/2006/relationships/ctrlProp" Target="../ctrlProps/ctrlProp1177.xml"/><Relationship Id="rId238" Type="http://schemas.openxmlformats.org/officeDocument/2006/relationships/ctrlProp" Target="../ctrlProps/ctrlProp1409.xml"/><Relationship Id="rId291" Type="http://schemas.openxmlformats.org/officeDocument/2006/relationships/ctrlProp" Target="../ctrlProps/ctrlProp1462.xml"/><Relationship Id="rId305" Type="http://schemas.openxmlformats.org/officeDocument/2006/relationships/ctrlProp" Target="../ctrlProps/ctrlProp1476.xml"/><Relationship Id="rId347" Type="http://schemas.openxmlformats.org/officeDocument/2006/relationships/ctrlProp" Target="../ctrlProps/ctrlProp1518.xml"/><Relationship Id="rId44" Type="http://schemas.openxmlformats.org/officeDocument/2006/relationships/ctrlProp" Target="../ctrlProps/ctrlProp1215.xml"/><Relationship Id="rId86" Type="http://schemas.openxmlformats.org/officeDocument/2006/relationships/ctrlProp" Target="../ctrlProps/ctrlProp1257.xml"/><Relationship Id="rId151" Type="http://schemas.openxmlformats.org/officeDocument/2006/relationships/ctrlProp" Target="../ctrlProps/ctrlProp1322.xml"/><Relationship Id="rId193" Type="http://schemas.openxmlformats.org/officeDocument/2006/relationships/ctrlProp" Target="../ctrlProps/ctrlProp1364.xml"/><Relationship Id="rId207" Type="http://schemas.openxmlformats.org/officeDocument/2006/relationships/ctrlProp" Target="../ctrlProps/ctrlProp1378.xml"/><Relationship Id="rId249" Type="http://schemas.openxmlformats.org/officeDocument/2006/relationships/ctrlProp" Target="../ctrlProps/ctrlProp1420.xml"/><Relationship Id="rId13" Type="http://schemas.openxmlformats.org/officeDocument/2006/relationships/ctrlProp" Target="../ctrlProps/ctrlProp1184.xml"/><Relationship Id="rId109" Type="http://schemas.openxmlformats.org/officeDocument/2006/relationships/ctrlProp" Target="../ctrlProps/ctrlProp1280.xml"/><Relationship Id="rId260" Type="http://schemas.openxmlformats.org/officeDocument/2006/relationships/ctrlProp" Target="../ctrlProps/ctrlProp1431.xml"/><Relationship Id="rId316" Type="http://schemas.openxmlformats.org/officeDocument/2006/relationships/ctrlProp" Target="../ctrlProps/ctrlProp1487.xml"/><Relationship Id="rId55" Type="http://schemas.openxmlformats.org/officeDocument/2006/relationships/ctrlProp" Target="../ctrlProps/ctrlProp1226.xml"/><Relationship Id="rId97" Type="http://schemas.openxmlformats.org/officeDocument/2006/relationships/ctrlProp" Target="../ctrlProps/ctrlProp1268.xml"/><Relationship Id="rId120" Type="http://schemas.openxmlformats.org/officeDocument/2006/relationships/ctrlProp" Target="../ctrlProps/ctrlProp1291.xml"/><Relationship Id="rId358" Type="http://schemas.openxmlformats.org/officeDocument/2006/relationships/ctrlProp" Target="../ctrlProps/ctrlProp1529.xml"/><Relationship Id="rId162" Type="http://schemas.openxmlformats.org/officeDocument/2006/relationships/ctrlProp" Target="../ctrlProps/ctrlProp1333.xml"/><Relationship Id="rId218" Type="http://schemas.openxmlformats.org/officeDocument/2006/relationships/ctrlProp" Target="../ctrlProps/ctrlProp1389.xml"/><Relationship Id="rId271" Type="http://schemas.openxmlformats.org/officeDocument/2006/relationships/ctrlProp" Target="../ctrlProps/ctrlProp1442.xml"/><Relationship Id="rId24" Type="http://schemas.openxmlformats.org/officeDocument/2006/relationships/ctrlProp" Target="../ctrlProps/ctrlProp1195.xml"/><Relationship Id="rId66" Type="http://schemas.openxmlformats.org/officeDocument/2006/relationships/ctrlProp" Target="../ctrlProps/ctrlProp1237.xml"/><Relationship Id="rId131" Type="http://schemas.openxmlformats.org/officeDocument/2006/relationships/ctrlProp" Target="../ctrlProps/ctrlProp1302.xml"/><Relationship Id="rId327" Type="http://schemas.openxmlformats.org/officeDocument/2006/relationships/ctrlProp" Target="../ctrlProps/ctrlProp1498.xml"/><Relationship Id="rId369" Type="http://schemas.openxmlformats.org/officeDocument/2006/relationships/ctrlProp" Target="../ctrlProps/ctrlProp1540.xml"/><Relationship Id="rId173" Type="http://schemas.openxmlformats.org/officeDocument/2006/relationships/ctrlProp" Target="../ctrlProps/ctrlProp1344.xml"/><Relationship Id="rId229" Type="http://schemas.openxmlformats.org/officeDocument/2006/relationships/ctrlProp" Target="../ctrlProps/ctrlProp1400.xml"/><Relationship Id="rId240" Type="http://schemas.openxmlformats.org/officeDocument/2006/relationships/ctrlProp" Target="../ctrlProps/ctrlProp1411.xml"/><Relationship Id="rId35" Type="http://schemas.openxmlformats.org/officeDocument/2006/relationships/ctrlProp" Target="../ctrlProps/ctrlProp1206.xml"/><Relationship Id="rId77" Type="http://schemas.openxmlformats.org/officeDocument/2006/relationships/ctrlProp" Target="../ctrlProps/ctrlProp1248.xml"/><Relationship Id="rId100" Type="http://schemas.openxmlformats.org/officeDocument/2006/relationships/ctrlProp" Target="../ctrlProps/ctrlProp1271.xml"/><Relationship Id="rId282" Type="http://schemas.openxmlformats.org/officeDocument/2006/relationships/ctrlProp" Target="../ctrlProps/ctrlProp1453.xml"/><Relationship Id="rId338" Type="http://schemas.openxmlformats.org/officeDocument/2006/relationships/ctrlProp" Target="../ctrlProps/ctrlProp1509.xml"/><Relationship Id="rId8" Type="http://schemas.openxmlformats.org/officeDocument/2006/relationships/ctrlProp" Target="../ctrlProps/ctrlProp1179.xml"/><Relationship Id="rId142" Type="http://schemas.openxmlformats.org/officeDocument/2006/relationships/ctrlProp" Target="../ctrlProps/ctrlProp1313.xml"/><Relationship Id="rId184" Type="http://schemas.openxmlformats.org/officeDocument/2006/relationships/ctrlProp" Target="../ctrlProps/ctrlProp1355.xml"/><Relationship Id="rId251" Type="http://schemas.openxmlformats.org/officeDocument/2006/relationships/ctrlProp" Target="../ctrlProps/ctrlProp1422.xml"/><Relationship Id="rId46" Type="http://schemas.openxmlformats.org/officeDocument/2006/relationships/ctrlProp" Target="../ctrlProps/ctrlProp1217.xml"/><Relationship Id="rId293" Type="http://schemas.openxmlformats.org/officeDocument/2006/relationships/ctrlProp" Target="../ctrlProps/ctrlProp1464.xml"/><Relationship Id="rId307" Type="http://schemas.openxmlformats.org/officeDocument/2006/relationships/ctrlProp" Target="../ctrlProps/ctrlProp1478.xml"/><Relationship Id="rId349" Type="http://schemas.openxmlformats.org/officeDocument/2006/relationships/ctrlProp" Target="../ctrlProps/ctrlProp1520.xml"/><Relationship Id="rId88" Type="http://schemas.openxmlformats.org/officeDocument/2006/relationships/ctrlProp" Target="../ctrlProps/ctrlProp1259.xml"/><Relationship Id="rId111" Type="http://schemas.openxmlformats.org/officeDocument/2006/relationships/ctrlProp" Target="../ctrlProps/ctrlProp1282.xml"/><Relationship Id="rId153" Type="http://schemas.openxmlformats.org/officeDocument/2006/relationships/ctrlProp" Target="../ctrlProps/ctrlProp1324.xml"/><Relationship Id="rId195" Type="http://schemas.openxmlformats.org/officeDocument/2006/relationships/ctrlProp" Target="../ctrlProps/ctrlProp1366.xml"/><Relationship Id="rId209" Type="http://schemas.openxmlformats.org/officeDocument/2006/relationships/ctrlProp" Target="../ctrlProps/ctrlProp1380.xml"/><Relationship Id="rId360" Type="http://schemas.openxmlformats.org/officeDocument/2006/relationships/ctrlProp" Target="../ctrlProps/ctrlProp1531.xml"/><Relationship Id="rId220" Type="http://schemas.openxmlformats.org/officeDocument/2006/relationships/ctrlProp" Target="../ctrlProps/ctrlProp1391.xml"/><Relationship Id="rId15" Type="http://schemas.openxmlformats.org/officeDocument/2006/relationships/ctrlProp" Target="../ctrlProps/ctrlProp1186.xml"/><Relationship Id="rId57" Type="http://schemas.openxmlformats.org/officeDocument/2006/relationships/ctrlProp" Target="../ctrlProps/ctrlProp1228.xml"/><Relationship Id="rId262" Type="http://schemas.openxmlformats.org/officeDocument/2006/relationships/ctrlProp" Target="../ctrlProps/ctrlProp1433.xml"/><Relationship Id="rId318" Type="http://schemas.openxmlformats.org/officeDocument/2006/relationships/ctrlProp" Target="../ctrlProps/ctrlProp1489.xml"/><Relationship Id="rId99" Type="http://schemas.openxmlformats.org/officeDocument/2006/relationships/ctrlProp" Target="../ctrlProps/ctrlProp1270.xml"/><Relationship Id="rId122" Type="http://schemas.openxmlformats.org/officeDocument/2006/relationships/ctrlProp" Target="../ctrlProps/ctrlProp1293.xml"/><Relationship Id="rId164" Type="http://schemas.openxmlformats.org/officeDocument/2006/relationships/ctrlProp" Target="../ctrlProps/ctrlProp1335.xml"/><Relationship Id="rId371" Type="http://schemas.openxmlformats.org/officeDocument/2006/relationships/ctrlProp" Target="../ctrlProps/ctrlProp1542.xml"/></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1548.xml"/><Relationship Id="rId2" Type="http://schemas.openxmlformats.org/officeDocument/2006/relationships/vmlDrawing" Target="../drawings/vmlDrawing9.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7.xml"/><Relationship Id="rId1" Type="http://schemas.openxmlformats.org/officeDocument/2006/relationships/printerSettings" Target="../printerSettings/printerSettings7.bin"/><Relationship Id="rId4" Type="http://schemas.openxmlformats.org/officeDocument/2006/relationships/ctrlProp" Target="../ctrlProps/ctrlProp154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20.xml"/><Relationship Id="rId299" Type="http://schemas.openxmlformats.org/officeDocument/2006/relationships/ctrlProp" Target="../ctrlProps/ctrlProp302.xml"/><Relationship Id="rId21" Type="http://schemas.openxmlformats.org/officeDocument/2006/relationships/ctrlProp" Target="../ctrlProps/ctrlProp24.xml"/><Relationship Id="rId63" Type="http://schemas.openxmlformats.org/officeDocument/2006/relationships/ctrlProp" Target="../ctrlProps/ctrlProp66.xml"/><Relationship Id="rId159" Type="http://schemas.openxmlformats.org/officeDocument/2006/relationships/ctrlProp" Target="../ctrlProps/ctrlProp162.xml"/><Relationship Id="rId324" Type="http://schemas.openxmlformats.org/officeDocument/2006/relationships/ctrlProp" Target="../ctrlProps/ctrlProp327.xml"/><Relationship Id="rId366" Type="http://schemas.openxmlformats.org/officeDocument/2006/relationships/ctrlProp" Target="../ctrlProps/ctrlProp369.xml"/><Relationship Id="rId170" Type="http://schemas.openxmlformats.org/officeDocument/2006/relationships/ctrlProp" Target="../ctrlProps/ctrlProp173.xml"/><Relationship Id="rId226" Type="http://schemas.openxmlformats.org/officeDocument/2006/relationships/ctrlProp" Target="../ctrlProps/ctrlProp229.xml"/><Relationship Id="rId268" Type="http://schemas.openxmlformats.org/officeDocument/2006/relationships/ctrlProp" Target="../ctrlProps/ctrlProp271.xml"/><Relationship Id="rId32" Type="http://schemas.openxmlformats.org/officeDocument/2006/relationships/ctrlProp" Target="../ctrlProps/ctrlProp35.xml"/><Relationship Id="rId74" Type="http://schemas.openxmlformats.org/officeDocument/2006/relationships/ctrlProp" Target="../ctrlProps/ctrlProp77.xml"/><Relationship Id="rId128" Type="http://schemas.openxmlformats.org/officeDocument/2006/relationships/ctrlProp" Target="../ctrlProps/ctrlProp131.xml"/><Relationship Id="rId335" Type="http://schemas.openxmlformats.org/officeDocument/2006/relationships/ctrlProp" Target="../ctrlProps/ctrlProp338.xml"/><Relationship Id="rId5" Type="http://schemas.openxmlformats.org/officeDocument/2006/relationships/ctrlProp" Target="../ctrlProps/ctrlProp8.xml"/><Relationship Id="rId181" Type="http://schemas.openxmlformats.org/officeDocument/2006/relationships/ctrlProp" Target="../ctrlProps/ctrlProp184.xml"/><Relationship Id="rId237" Type="http://schemas.openxmlformats.org/officeDocument/2006/relationships/ctrlProp" Target="../ctrlProps/ctrlProp240.xml"/><Relationship Id="rId279" Type="http://schemas.openxmlformats.org/officeDocument/2006/relationships/ctrlProp" Target="../ctrlProps/ctrlProp282.xml"/><Relationship Id="rId43" Type="http://schemas.openxmlformats.org/officeDocument/2006/relationships/ctrlProp" Target="../ctrlProps/ctrlProp46.xml"/><Relationship Id="rId139" Type="http://schemas.openxmlformats.org/officeDocument/2006/relationships/ctrlProp" Target="../ctrlProps/ctrlProp142.xml"/><Relationship Id="rId290" Type="http://schemas.openxmlformats.org/officeDocument/2006/relationships/ctrlProp" Target="../ctrlProps/ctrlProp293.xml"/><Relationship Id="rId304" Type="http://schemas.openxmlformats.org/officeDocument/2006/relationships/ctrlProp" Target="../ctrlProps/ctrlProp307.xml"/><Relationship Id="rId346" Type="http://schemas.openxmlformats.org/officeDocument/2006/relationships/ctrlProp" Target="../ctrlProps/ctrlProp349.xml"/><Relationship Id="rId85" Type="http://schemas.openxmlformats.org/officeDocument/2006/relationships/ctrlProp" Target="../ctrlProps/ctrlProp88.xml"/><Relationship Id="rId150" Type="http://schemas.openxmlformats.org/officeDocument/2006/relationships/ctrlProp" Target="../ctrlProps/ctrlProp153.xml"/><Relationship Id="rId192" Type="http://schemas.openxmlformats.org/officeDocument/2006/relationships/ctrlProp" Target="../ctrlProps/ctrlProp195.xml"/><Relationship Id="rId206" Type="http://schemas.openxmlformats.org/officeDocument/2006/relationships/ctrlProp" Target="../ctrlProps/ctrlProp209.xml"/><Relationship Id="rId248" Type="http://schemas.openxmlformats.org/officeDocument/2006/relationships/ctrlProp" Target="../ctrlProps/ctrlProp251.xml"/><Relationship Id="rId12" Type="http://schemas.openxmlformats.org/officeDocument/2006/relationships/ctrlProp" Target="../ctrlProps/ctrlProp15.xml"/><Relationship Id="rId108" Type="http://schemas.openxmlformats.org/officeDocument/2006/relationships/ctrlProp" Target="../ctrlProps/ctrlProp111.xml"/><Relationship Id="rId315" Type="http://schemas.openxmlformats.org/officeDocument/2006/relationships/ctrlProp" Target="../ctrlProps/ctrlProp318.xml"/><Relationship Id="rId357" Type="http://schemas.openxmlformats.org/officeDocument/2006/relationships/ctrlProp" Target="../ctrlProps/ctrlProp360.xml"/><Relationship Id="rId54" Type="http://schemas.openxmlformats.org/officeDocument/2006/relationships/ctrlProp" Target="../ctrlProps/ctrlProp57.xml"/><Relationship Id="rId96" Type="http://schemas.openxmlformats.org/officeDocument/2006/relationships/ctrlProp" Target="../ctrlProps/ctrlProp99.xml"/><Relationship Id="rId161" Type="http://schemas.openxmlformats.org/officeDocument/2006/relationships/ctrlProp" Target="../ctrlProps/ctrlProp164.xml"/><Relationship Id="rId217" Type="http://schemas.openxmlformats.org/officeDocument/2006/relationships/ctrlProp" Target="../ctrlProps/ctrlProp220.xml"/><Relationship Id="rId259" Type="http://schemas.openxmlformats.org/officeDocument/2006/relationships/ctrlProp" Target="../ctrlProps/ctrlProp262.xml"/><Relationship Id="rId23" Type="http://schemas.openxmlformats.org/officeDocument/2006/relationships/ctrlProp" Target="../ctrlProps/ctrlProp26.xml"/><Relationship Id="rId119" Type="http://schemas.openxmlformats.org/officeDocument/2006/relationships/ctrlProp" Target="../ctrlProps/ctrlProp122.xml"/><Relationship Id="rId270" Type="http://schemas.openxmlformats.org/officeDocument/2006/relationships/ctrlProp" Target="../ctrlProps/ctrlProp273.xml"/><Relationship Id="rId326" Type="http://schemas.openxmlformats.org/officeDocument/2006/relationships/ctrlProp" Target="../ctrlProps/ctrlProp329.xml"/><Relationship Id="rId65" Type="http://schemas.openxmlformats.org/officeDocument/2006/relationships/ctrlProp" Target="../ctrlProps/ctrlProp68.xml"/><Relationship Id="rId130" Type="http://schemas.openxmlformats.org/officeDocument/2006/relationships/ctrlProp" Target="../ctrlProps/ctrlProp133.xml"/><Relationship Id="rId368" Type="http://schemas.openxmlformats.org/officeDocument/2006/relationships/ctrlProp" Target="../ctrlProps/ctrlProp371.xml"/><Relationship Id="rId172" Type="http://schemas.openxmlformats.org/officeDocument/2006/relationships/ctrlProp" Target="../ctrlProps/ctrlProp175.xml"/><Relationship Id="rId228" Type="http://schemas.openxmlformats.org/officeDocument/2006/relationships/ctrlProp" Target="../ctrlProps/ctrlProp231.xml"/><Relationship Id="rId281" Type="http://schemas.openxmlformats.org/officeDocument/2006/relationships/ctrlProp" Target="../ctrlProps/ctrlProp284.xml"/><Relationship Id="rId337" Type="http://schemas.openxmlformats.org/officeDocument/2006/relationships/ctrlProp" Target="../ctrlProps/ctrlProp340.xml"/><Relationship Id="rId34" Type="http://schemas.openxmlformats.org/officeDocument/2006/relationships/ctrlProp" Target="../ctrlProps/ctrlProp37.xml"/><Relationship Id="rId76" Type="http://schemas.openxmlformats.org/officeDocument/2006/relationships/ctrlProp" Target="../ctrlProps/ctrlProp79.xml"/><Relationship Id="rId141" Type="http://schemas.openxmlformats.org/officeDocument/2006/relationships/ctrlProp" Target="../ctrlProps/ctrlProp144.xml"/><Relationship Id="rId7" Type="http://schemas.openxmlformats.org/officeDocument/2006/relationships/ctrlProp" Target="../ctrlProps/ctrlProp10.xml"/><Relationship Id="rId183" Type="http://schemas.openxmlformats.org/officeDocument/2006/relationships/ctrlProp" Target="../ctrlProps/ctrlProp186.xml"/><Relationship Id="rId239" Type="http://schemas.openxmlformats.org/officeDocument/2006/relationships/ctrlProp" Target="../ctrlProps/ctrlProp242.xml"/><Relationship Id="rId250" Type="http://schemas.openxmlformats.org/officeDocument/2006/relationships/ctrlProp" Target="../ctrlProps/ctrlProp253.xml"/><Relationship Id="rId292" Type="http://schemas.openxmlformats.org/officeDocument/2006/relationships/ctrlProp" Target="../ctrlProps/ctrlProp295.xml"/><Relationship Id="rId306" Type="http://schemas.openxmlformats.org/officeDocument/2006/relationships/ctrlProp" Target="../ctrlProps/ctrlProp309.xml"/><Relationship Id="rId45" Type="http://schemas.openxmlformats.org/officeDocument/2006/relationships/ctrlProp" Target="../ctrlProps/ctrlProp48.xml"/><Relationship Id="rId87" Type="http://schemas.openxmlformats.org/officeDocument/2006/relationships/ctrlProp" Target="../ctrlProps/ctrlProp90.xml"/><Relationship Id="rId110" Type="http://schemas.openxmlformats.org/officeDocument/2006/relationships/ctrlProp" Target="../ctrlProps/ctrlProp113.xml"/><Relationship Id="rId348" Type="http://schemas.openxmlformats.org/officeDocument/2006/relationships/ctrlProp" Target="../ctrlProps/ctrlProp351.xml"/><Relationship Id="rId152" Type="http://schemas.openxmlformats.org/officeDocument/2006/relationships/ctrlProp" Target="../ctrlProps/ctrlProp155.xml"/><Relationship Id="rId194" Type="http://schemas.openxmlformats.org/officeDocument/2006/relationships/ctrlProp" Target="../ctrlProps/ctrlProp197.xml"/><Relationship Id="rId208" Type="http://schemas.openxmlformats.org/officeDocument/2006/relationships/ctrlProp" Target="../ctrlProps/ctrlProp211.xml"/><Relationship Id="rId261" Type="http://schemas.openxmlformats.org/officeDocument/2006/relationships/ctrlProp" Target="../ctrlProps/ctrlProp264.xml"/><Relationship Id="rId14" Type="http://schemas.openxmlformats.org/officeDocument/2006/relationships/ctrlProp" Target="../ctrlProps/ctrlProp17.xml"/><Relationship Id="rId56" Type="http://schemas.openxmlformats.org/officeDocument/2006/relationships/ctrlProp" Target="../ctrlProps/ctrlProp59.xml"/><Relationship Id="rId317" Type="http://schemas.openxmlformats.org/officeDocument/2006/relationships/ctrlProp" Target="../ctrlProps/ctrlProp320.xml"/><Relationship Id="rId359" Type="http://schemas.openxmlformats.org/officeDocument/2006/relationships/ctrlProp" Target="../ctrlProps/ctrlProp362.xml"/><Relationship Id="rId98" Type="http://schemas.openxmlformats.org/officeDocument/2006/relationships/ctrlProp" Target="../ctrlProps/ctrlProp101.xml"/><Relationship Id="rId121" Type="http://schemas.openxmlformats.org/officeDocument/2006/relationships/ctrlProp" Target="../ctrlProps/ctrlProp124.xml"/><Relationship Id="rId163" Type="http://schemas.openxmlformats.org/officeDocument/2006/relationships/ctrlProp" Target="../ctrlProps/ctrlProp166.xml"/><Relationship Id="rId219" Type="http://schemas.openxmlformats.org/officeDocument/2006/relationships/ctrlProp" Target="../ctrlProps/ctrlProp222.xml"/><Relationship Id="rId370" Type="http://schemas.openxmlformats.org/officeDocument/2006/relationships/ctrlProp" Target="../ctrlProps/ctrlProp373.xml"/><Relationship Id="rId230" Type="http://schemas.openxmlformats.org/officeDocument/2006/relationships/ctrlProp" Target="../ctrlProps/ctrlProp233.xml"/><Relationship Id="rId25" Type="http://schemas.openxmlformats.org/officeDocument/2006/relationships/ctrlProp" Target="../ctrlProps/ctrlProp28.xml"/><Relationship Id="rId67" Type="http://schemas.openxmlformats.org/officeDocument/2006/relationships/ctrlProp" Target="../ctrlProps/ctrlProp70.xml"/><Relationship Id="rId272" Type="http://schemas.openxmlformats.org/officeDocument/2006/relationships/ctrlProp" Target="../ctrlProps/ctrlProp275.xml"/><Relationship Id="rId328" Type="http://schemas.openxmlformats.org/officeDocument/2006/relationships/ctrlProp" Target="../ctrlProps/ctrlProp331.xml"/><Relationship Id="rId132" Type="http://schemas.openxmlformats.org/officeDocument/2006/relationships/ctrlProp" Target="../ctrlProps/ctrlProp135.xml"/><Relationship Id="rId174" Type="http://schemas.openxmlformats.org/officeDocument/2006/relationships/ctrlProp" Target="../ctrlProps/ctrlProp177.xml"/><Relationship Id="rId241" Type="http://schemas.openxmlformats.org/officeDocument/2006/relationships/ctrlProp" Target="../ctrlProps/ctrlProp244.xml"/><Relationship Id="rId36" Type="http://schemas.openxmlformats.org/officeDocument/2006/relationships/ctrlProp" Target="../ctrlProps/ctrlProp39.xml"/><Relationship Id="rId283" Type="http://schemas.openxmlformats.org/officeDocument/2006/relationships/ctrlProp" Target="../ctrlProps/ctrlProp286.xml"/><Relationship Id="rId339" Type="http://schemas.openxmlformats.org/officeDocument/2006/relationships/ctrlProp" Target="../ctrlProps/ctrlProp342.xml"/><Relationship Id="rId78" Type="http://schemas.openxmlformats.org/officeDocument/2006/relationships/ctrlProp" Target="../ctrlProps/ctrlProp81.xml"/><Relationship Id="rId99" Type="http://schemas.openxmlformats.org/officeDocument/2006/relationships/ctrlProp" Target="../ctrlProps/ctrlProp102.xml"/><Relationship Id="rId101" Type="http://schemas.openxmlformats.org/officeDocument/2006/relationships/ctrlProp" Target="../ctrlProps/ctrlProp104.xml"/><Relationship Id="rId122" Type="http://schemas.openxmlformats.org/officeDocument/2006/relationships/ctrlProp" Target="../ctrlProps/ctrlProp125.xml"/><Relationship Id="rId143" Type="http://schemas.openxmlformats.org/officeDocument/2006/relationships/ctrlProp" Target="../ctrlProps/ctrlProp146.xml"/><Relationship Id="rId164" Type="http://schemas.openxmlformats.org/officeDocument/2006/relationships/ctrlProp" Target="../ctrlProps/ctrlProp167.xml"/><Relationship Id="rId185" Type="http://schemas.openxmlformats.org/officeDocument/2006/relationships/ctrlProp" Target="../ctrlProps/ctrlProp188.xml"/><Relationship Id="rId350" Type="http://schemas.openxmlformats.org/officeDocument/2006/relationships/ctrlProp" Target="../ctrlProps/ctrlProp353.xml"/><Relationship Id="rId371" Type="http://schemas.openxmlformats.org/officeDocument/2006/relationships/ctrlProp" Target="../ctrlProps/ctrlProp374.xml"/><Relationship Id="rId9" Type="http://schemas.openxmlformats.org/officeDocument/2006/relationships/ctrlProp" Target="../ctrlProps/ctrlProp12.xml"/><Relationship Id="rId210" Type="http://schemas.openxmlformats.org/officeDocument/2006/relationships/ctrlProp" Target="../ctrlProps/ctrlProp213.xml"/><Relationship Id="rId26" Type="http://schemas.openxmlformats.org/officeDocument/2006/relationships/ctrlProp" Target="../ctrlProps/ctrlProp29.xml"/><Relationship Id="rId231" Type="http://schemas.openxmlformats.org/officeDocument/2006/relationships/ctrlProp" Target="../ctrlProps/ctrlProp234.xml"/><Relationship Id="rId252" Type="http://schemas.openxmlformats.org/officeDocument/2006/relationships/ctrlProp" Target="../ctrlProps/ctrlProp255.xml"/><Relationship Id="rId273" Type="http://schemas.openxmlformats.org/officeDocument/2006/relationships/ctrlProp" Target="../ctrlProps/ctrlProp276.xml"/><Relationship Id="rId294" Type="http://schemas.openxmlformats.org/officeDocument/2006/relationships/ctrlProp" Target="../ctrlProps/ctrlProp297.xml"/><Relationship Id="rId308" Type="http://schemas.openxmlformats.org/officeDocument/2006/relationships/ctrlProp" Target="../ctrlProps/ctrlProp311.xml"/><Relationship Id="rId329" Type="http://schemas.openxmlformats.org/officeDocument/2006/relationships/ctrlProp" Target="../ctrlProps/ctrlProp332.xml"/><Relationship Id="rId47" Type="http://schemas.openxmlformats.org/officeDocument/2006/relationships/ctrlProp" Target="../ctrlProps/ctrlProp50.xml"/><Relationship Id="rId68" Type="http://schemas.openxmlformats.org/officeDocument/2006/relationships/ctrlProp" Target="../ctrlProps/ctrlProp71.xml"/><Relationship Id="rId89" Type="http://schemas.openxmlformats.org/officeDocument/2006/relationships/ctrlProp" Target="../ctrlProps/ctrlProp92.xml"/><Relationship Id="rId112" Type="http://schemas.openxmlformats.org/officeDocument/2006/relationships/ctrlProp" Target="../ctrlProps/ctrlProp115.xml"/><Relationship Id="rId133" Type="http://schemas.openxmlformats.org/officeDocument/2006/relationships/ctrlProp" Target="../ctrlProps/ctrlProp136.xml"/><Relationship Id="rId154" Type="http://schemas.openxmlformats.org/officeDocument/2006/relationships/ctrlProp" Target="../ctrlProps/ctrlProp157.xml"/><Relationship Id="rId175" Type="http://schemas.openxmlformats.org/officeDocument/2006/relationships/ctrlProp" Target="../ctrlProps/ctrlProp178.xml"/><Relationship Id="rId340" Type="http://schemas.openxmlformats.org/officeDocument/2006/relationships/ctrlProp" Target="../ctrlProps/ctrlProp343.xml"/><Relationship Id="rId361" Type="http://schemas.openxmlformats.org/officeDocument/2006/relationships/ctrlProp" Target="../ctrlProps/ctrlProp364.xml"/><Relationship Id="rId196" Type="http://schemas.openxmlformats.org/officeDocument/2006/relationships/ctrlProp" Target="../ctrlProps/ctrlProp199.xml"/><Relationship Id="rId200" Type="http://schemas.openxmlformats.org/officeDocument/2006/relationships/ctrlProp" Target="../ctrlProps/ctrlProp203.xml"/><Relationship Id="rId16" Type="http://schemas.openxmlformats.org/officeDocument/2006/relationships/ctrlProp" Target="../ctrlProps/ctrlProp19.xml"/><Relationship Id="rId221" Type="http://schemas.openxmlformats.org/officeDocument/2006/relationships/ctrlProp" Target="../ctrlProps/ctrlProp224.xml"/><Relationship Id="rId242" Type="http://schemas.openxmlformats.org/officeDocument/2006/relationships/ctrlProp" Target="../ctrlProps/ctrlProp245.xml"/><Relationship Id="rId263" Type="http://schemas.openxmlformats.org/officeDocument/2006/relationships/ctrlProp" Target="../ctrlProps/ctrlProp266.xml"/><Relationship Id="rId284" Type="http://schemas.openxmlformats.org/officeDocument/2006/relationships/ctrlProp" Target="../ctrlProps/ctrlProp287.xml"/><Relationship Id="rId319" Type="http://schemas.openxmlformats.org/officeDocument/2006/relationships/ctrlProp" Target="../ctrlProps/ctrlProp322.xml"/><Relationship Id="rId37" Type="http://schemas.openxmlformats.org/officeDocument/2006/relationships/ctrlProp" Target="../ctrlProps/ctrlProp40.xml"/><Relationship Id="rId58" Type="http://schemas.openxmlformats.org/officeDocument/2006/relationships/ctrlProp" Target="../ctrlProps/ctrlProp61.xml"/><Relationship Id="rId79" Type="http://schemas.openxmlformats.org/officeDocument/2006/relationships/ctrlProp" Target="../ctrlProps/ctrlProp82.xml"/><Relationship Id="rId102" Type="http://schemas.openxmlformats.org/officeDocument/2006/relationships/ctrlProp" Target="../ctrlProps/ctrlProp105.xml"/><Relationship Id="rId123" Type="http://schemas.openxmlformats.org/officeDocument/2006/relationships/ctrlProp" Target="../ctrlProps/ctrlProp126.xml"/><Relationship Id="rId144" Type="http://schemas.openxmlformats.org/officeDocument/2006/relationships/ctrlProp" Target="../ctrlProps/ctrlProp147.xml"/><Relationship Id="rId330" Type="http://schemas.openxmlformats.org/officeDocument/2006/relationships/ctrlProp" Target="../ctrlProps/ctrlProp333.xml"/><Relationship Id="rId90" Type="http://schemas.openxmlformats.org/officeDocument/2006/relationships/ctrlProp" Target="../ctrlProps/ctrlProp93.xml"/><Relationship Id="rId165" Type="http://schemas.openxmlformats.org/officeDocument/2006/relationships/ctrlProp" Target="../ctrlProps/ctrlProp168.xml"/><Relationship Id="rId186" Type="http://schemas.openxmlformats.org/officeDocument/2006/relationships/ctrlProp" Target="../ctrlProps/ctrlProp189.xml"/><Relationship Id="rId351" Type="http://schemas.openxmlformats.org/officeDocument/2006/relationships/ctrlProp" Target="../ctrlProps/ctrlProp354.xml"/><Relationship Id="rId372" Type="http://schemas.openxmlformats.org/officeDocument/2006/relationships/ctrlProp" Target="../ctrlProps/ctrlProp375.xml"/><Relationship Id="rId211" Type="http://schemas.openxmlformats.org/officeDocument/2006/relationships/ctrlProp" Target="../ctrlProps/ctrlProp214.xml"/><Relationship Id="rId232" Type="http://schemas.openxmlformats.org/officeDocument/2006/relationships/ctrlProp" Target="../ctrlProps/ctrlProp235.xml"/><Relationship Id="rId253" Type="http://schemas.openxmlformats.org/officeDocument/2006/relationships/ctrlProp" Target="../ctrlProps/ctrlProp256.xml"/><Relationship Id="rId274" Type="http://schemas.openxmlformats.org/officeDocument/2006/relationships/ctrlProp" Target="../ctrlProps/ctrlProp277.xml"/><Relationship Id="rId295" Type="http://schemas.openxmlformats.org/officeDocument/2006/relationships/ctrlProp" Target="../ctrlProps/ctrlProp298.xml"/><Relationship Id="rId309" Type="http://schemas.openxmlformats.org/officeDocument/2006/relationships/ctrlProp" Target="../ctrlProps/ctrlProp312.xml"/><Relationship Id="rId27" Type="http://schemas.openxmlformats.org/officeDocument/2006/relationships/ctrlProp" Target="../ctrlProps/ctrlProp30.xml"/><Relationship Id="rId48" Type="http://schemas.openxmlformats.org/officeDocument/2006/relationships/ctrlProp" Target="../ctrlProps/ctrlProp51.xml"/><Relationship Id="rId69" Type="http://schemas.openxmlformats.org/officeDocument/2006/relationships/ctrlProp" Target="../ctrlProps/ctrlProp72.xml"/><Relationship Id="rId113" Type="http://schemas.openxmlformats.org/officeDocument/2006/relationships/ctrlProp" Target="../ctrlProps/ctrlProp116.xml"/><Relationship Id="rId134" Type="http://schemas.openxmlformats.org/officeDocument/2006/relationships/ctrlProp" Target="../ctrlProps/ctrlProp137.xml"/><Relationship Id="rId320" Type="http://schemas.openxmlformats.org/officeDocument/2006/relationships/ctrlProp" Target="../ctrlProps/ctrlProp323.xml"/><Relationship Id="rId80" Type="http://schemas.openxmlformats.org/officeDocument/2006/relationships/ctrlProp" Target="../ctrlProps/ctrlProp83.xml"/><Relationship Id="rId155" Type="http://schemas.openxmlformats.org/officeDocument/2006/relationships/ctrlProp" Target="../ctrlProps/ctrlProp158.xml"/><Relationship Id="rId176" Type="http://schemas.openxmlformats.org/officeDocument/2006/relationships/ctrlProp" Target="../ctrlProps/ctrlProp179.xml"/><Relationship Id="rId197" Type="http://schemas.openxmlformats.org/officeDocument/2006/relationships/ctrlProp" Target="../ctrlProps/ctrlProp200.xml"/><Relationship Id="rId341" Type="http://schemas.openxmlformats.org/officeDocument/2006/relationships/ctrlProp" Target="../ctrlProps/ctrlProp344.xml"/><Relationship Id="rId362" Type="http://schemas.openxmlformats.org/officeDocument/2006/relationships/ctrlProp" Target="../ctrlProps/ctrlProp365.xml"/><Relationship Id="rId201" Type="http://schemas.openxmlformats.org/officeDocument/2006/relationships/ctrlProp" Target="../ctrlProps/ctrlProp204.xml"/><Relationship Id="rId222" Type="http://schemas.openxmlformats.org/officeDocument/2006/relationships/ctrlProp" Target="../ctrlProps/ctrlProp225.xml"/><Relationship Id="rId243" Type="http://schemas.openxmlformats.org/officeDocument/2006/relationships/ctrlProp" Target="../ctrlProps/ctrlProp246.xml"/><Relationship Id="rId264" Type="http://schemas.openxmlformats.org/officeDocument/2006/relationships/ctrlProp" Target="../ctrlProps/ctrlProp267.xml"/><Relationship Id="rId285" Type="http://schemas.openxmlformats.org/officeDocument/2006/relationships/ctrlProp" Target="../ctrlProps/ctrlProp288.xml"/><Relationship Id="rId17" Type="http://schemas.openxmlformats.org/officeDocument/2006/relationships/ctrlProp" Target="../ctrlProps/ctrlProp20.xml"/><Relationship Id="rId38" Type="http://schemas.openxmlformats.org/officeDocument/2006/relationships/ctrlProp" Target="../ctrlProps/ctrlProp41.xml"/><Relationship Id="rId59" Type="http://schemas.openxmlformats.org/officeDocument/2006/relationships/ctrlProp" Target="../ctrlProps/ctrlProp62.xml"/><Relationship Id="rId103" Type="http://schemas.openxmlformats.org/officeDocument/2006/relationships/ctrlProp" Target="../ctrlProps/ctrlProp106.xml"/><Relationship Id="rId124" Type="http://schemas.openxmlformats.org/officeDocument/2006/relationships/ctrlProp" Target="../ctrlProps/ctrlProp127.xml"/><Relationship Id="rId310" Type="http://schemas.openxmlformats.org/officeDocument/2006/relationships/ctrlProp" Target="../ctrlProps/ctrlProp313.xml"/><Relationship Id="rId70" Type="http://schemas.openxmlformats.org/officeDocument/2006/relationships/ctrlProp" Target="../ctrlProps/ctrlProp73.xml"/><Relationship Id="rId91" Type="http://schemas.openxmlformats.org/officeDocument/2006/relationships/ctrlProp" Target="../ctrlProps/ctrlProp94.xml"/><Relationship Id="rId145" Type="http://schemas.openxmlformats.org/officeDocument/2006/relationships/ctrlProp" Target="../ctrlProps/ctrlProp148.xml"/><Relationship Id="rId166" Type="http://schemas.openxmlformats.org/officeDocument/2006/relationships/ctrlProp" Target="../ctrlProps/ctrlProp169.xml"/><Relationship Id="rId187" Type="http://schemas.openxmlformats.org/officeDocument/2006/relationships/ctrlProp" Target="../ctrlProps/ctrlProp190.xml"/><Relationship Id="rId331" Type="http://schemas.openxmlformats.org/officeDocument/2006/relationships/ctrlProp" Target="../ctrlProps/ctrlProp334.xml"/><Relationship Id="rId352" Type="http://schemas.openxmlformats.org/officeDocument/2006/relationships/ctrlProp" Target="../ctrlProps/ctrlProp355.xml"/><Relationship Id="rId373" Type="http://schemas.openxmlformats.org/officeDocument/2006/relationships/comments" Target="../comments1.xml"/><Relationship Id="rId1" Type="http://schemas.openxmlformats.org/officeDocument/2006/relationships/printerSettings" Target="../printerSettings/printerSettings2.bin"/><Relationship Id="rId212" Type="http://schemas.openxmlformats.org/officeDocument/2006/relationships/ctrlProp" Target="../ctrlProps/ctrlProp215.xml"/><Relationship Id="rId233" Type="http://schemas.openxmlformats.org/officeDocument/2006/relationships/ctrlProp" Target="../ctrlProps/ctrlProp236.xml"/><Relationship Id="rId254" Type="http://schemas.openxmlformats.org/officeDocument/2006/relationships/ctrlProp" Target="../ctrlProps/ctrlProp257.xml"/><Relationship Id="rId28" Type="http://schemas.openxmlformats.org/officeDocument/2006/relationships/ctrlProp" Target="../ctrlProps/ctrlProp31.xml"/><Relationship Id="rId49" Type="http://schemas.openxmlformats.org/officeDocument/2006/relationships/ctrlProp" Target="../ctrlProps/ctrlProp52.xml"/><Relationship Id="rId114" Type="http://schemas.openxmlformats.org/officeDocument/2006/relationships/ctrlProp" Target="../ctrlProps/ctrlProp117.xml"/><Relationship Id="rId275" Type="http://schemas.openxmlformats.org/officeDocument/2006/relationships/ctrlProp" Target="../ctrlProps/ctrlProp278.xml"/><Relationship Id="rId296" Type="http://schemas.openxmlformats.org/officeDocument/2006/relationships/ctrlProp" Target="../ctrlProps/ctrlProp299.xml"/><Relationship Id="rId300" Type="http://schemas.openxmlformats.org/officeDocument/2006/relationships/ctrlProp" Target="../ctrlProps/ctrlProp303.xml"/><Relationship Id="rId60" Type="http://schemas.openxmlformats.org/officeDocument/2006/relationships/ctrlProp" Target="../ctrlProps/ctrlProp63.xml"/><Relationship Id="rId81" Type="http://schemas.openxmlformats.org/officeDocument/2006/relationships/ctrlProp" Target="../ctrlProps/ctrlProp84.xml"/><Relationship Id="rId135" Type="http://schemas.openxmlformats.org/officeDocument/2006/relationships/ctrlProp" Target="../ctrlProps/ctrlProp138.xml"/><Relationship Id="rId156" Type="http://schemas.openxmlformats.org/officeDocument/2006/relationships/ctrlProp" Target="../ctrlProps/ctrlProp159.xml"/><Relationship Id="rId177" Type="http://schemas.openxmlformats.org/officeDocument/2006/relationships/ctrlProp" Target="../ctrlProps/ctrlProp180.xml"/><Relationship Id="rId198" Type="http://schemas.openxmlformats.org/officeDocument/2006/relationships/ctrlProp" Target="../ctrlProps/ctrlProp201.xml"/><Relationship Id="rId321" Type="http://schemas.openxmlformats.org/officeDocument/2006/relationships/ctrlProp" Target="../ctrlProps/ctrlProp324.xml"/><Relationship Id="rId342" Type="http://schemas.openxmlformats.org/officeDocument/2006/relationships/ctrlProp" Target="../ctrlProps/ctrlProp345.xml"/><Relationship Id="rId363" Type="http://schemas.openxmlformats.org/officeDocument/2006/relationships/ctrlProp" Target="../ctrlProps/ctrlProp366.xml"/><Relationship Id="rId202" Type="http://schemas.openxmlformats.org/officeDocument/2006/relationships/ctrlProp" Target="../ctrlProps/ctrlProp205.xml"/><Relationship Id="rId223" Type="http://schemas.openxmlformats.org/officeDocument/2006/relationships/ctrlProp" Target="../ctrlProps/ctrlProp226.xml"/><Relationship Id="rId244" Type="http://schemas.openxmlformats.org/officeDocument/2006/relationships/ctrlProp" Target="../ctrlProps/ctrlProp247.xml"/><Relationship Id="rId18" Type="http://schemas.openxmlformats.org/officeDocument/2006/relationships/ctrlProp" Target="../ctrlProps/ctrlProp21.xml"/><Relationship Id="rId39" Type="http://schemas.openxmlformats.org/officeDocument/2006/relationships/ctrlProp" Target="../ctrlProps/ctrlProp42.xml"/><Relationship Id="rId265" Type="http://schemas.openxmlformats.org/officeDocument/2006/relationships/ctrlProp" Target="../ctrlProps/ctrlProp268.xml"/><Relationship Id="rId286" Type="http://schemas.openxmlformats.org/officeDocument/2006/relationships/ctrlProp" Target="../ctrlProps/ctrlProp289.xml"/><Relationship Id="rId50" Type="http://schemas.openxmlformats.org/officeDocument/2006/relationships/ctrlProp" Target="../ctrlProps/ctrlProp53.xml"/><Relationship Id="rId104" Type="http://schemas.openxmlformats.org/officeDocument/2006/relationships/ctrlProp" Target="../ctrlProps/ctrlProp107.xml"/><Relationship Id="rId125" Type="http://schemas.openxmlformats.org/officeDocument/2006/relationships/ctrlProp" Target="../ctrlProps/ctrlProp128.xml"/><Relationship Id="rId146" Type="http://schemas.openxmlformats.org/officeDocument/2006/relationships/ctrlProp" Target="../ctrlProps/ctrlProp149.xml"/><Relationship Id="rId167" Type="http://schemas.openxmlformats.org/officeDocument/2006/relationships/ctrlProp" Target="../ctrlProps/ctrlProp170.xml"/><Relationship Id="rId188" Type="http://schemas.openxmlformats.org/officeDocument/2006/relationships/ctrlProp" Target="../ctrlProps/ctrlProp191.xml"/><Relationship Id="rId311" Type="http://schemas.openxmlformats.org/officeDocument/2006/relationships/ctrlProp" Target="../ctrlProps/ctrlProp314.xml"/><Relationship Id="rId332" Type="http://schemas.openxmlformats.org/officeDocument/2006/relationships/ctrlProp" Target="../ctrlProps/ctrlProp335.xml"/><Relationship Id="rId353" Type="http://schemas.openxmlformats.org/officeDocument/2006/relationships/ctrlProp" Target="../ctrlProps/ctrlProp356.xml"/><Relationship Id="rId71" Type="http://schemas.openxmlformats.org/officeDocument/2006/relationships/ctrlProp" Target="../ctrlProps/ctrlProp74.xml"/><Relationship Id="rId92" Type="http://schemas.openxmlformats.org/officeDocument/2006/relationships/ctrlProp" Target="../ctrlProps/ctrlProp95.xml"/><Relationship Id="rId213" Type="http://schemas.openxmlformats.org/officeDocument/2006/relationships/ctrlProp" Target="../ctrlProps/ctrlProp216.xml"/><Relationship Id="rId234" Type="http://schemas.openxmlformats.org/officeDocument/2006/relationships/ctrlProp" Target="../ctrlProps/ctrlProp237.xml"/><Relationship Id="rId2" Type="http://schemas.openxmlformats.org/officeDocument/2006/relationships/drawing" Target="../drawings/drawing4.xml"/><Relationship Id="rId29" Type="http://schemas.openxmlformats.org/officeDocument/2006/relationships/ctrlProp" Target="../ctrlProps/ctrlProp32.xml"/><Relationship Id="rId255" Type="http://schemas.openxmlformats.org/officeDocument/2006/relationships/ctrlProp" Target="../ctrlProps/ctrlProp258.xml"/><Relationship Id="rId276" Type="http://schemas.openxmlformats.org/officeDocument/2006/relationships/ctrlProp" Target="../ctrlProps/ctrlProp279.xml"/><Relationship Id="rId297" Type="http://schemas.openxmlformats.org/officeDocument/2006/relationships/ctrlProp" Target="../ctrlProps/ctrlProp300.xml"/><Relationship Id="rId40" Type="http://schemas.openxmlformats.org/officeDocument/2006/relationships/ctrlProp" Target="../ctrlProps/ctrlProp43.xml"/><Relationship Id="rId115" Type="http://schemas.openxmlformats.org/officeDocument/2006/relationships/ctrlProp" Target="../ctrlProps/ctrlProp118.xml"/><Relationship Id="rId136" Type="http://schemas.openxmlformats.org/officeDocument/2006/relationships/ctrlProp" Target="../ctrlProps/ctrlProp139.xml"/><Relationship Id="rId157" Type="http://schemas.openxmlformats.org/officeDocument/2006/relationships/ctrlProp" Target="../ctrlProps/ctrlProp160.xml"/><Relationship Id="rId178" Type="http://schemas.openxmlformats.org/officeDocument/2006/relationships/ctrlProp" Target="../ctrlProps/ctrlProp181.xml"/><Relationship Id="rId301" Type="http://schemas.openxmlformats.org/officeDocument/2006/relationships/ctrlProp" Target="../ctrlProps/ctrlProp304.xml"/><Relationship Id="rId322" Type="http://schemas.openxmlformats.org/officeDocument/2006/relationships/ctrlProp" Target="../ctrlProps/ctrlProp325.xml"/><Relationship Id="rId343" Type="http://schemas.openxmlformats.org/officeDocument/2006/relationships/ctrlProp" Target="../ctrlProps/ctrlProp346.xml"/><Relationship Id="rId364" Type="http://schemas.openxmlformats.org/officeDocument/2006/relationships/ctrlProp" Target="../ctrlProps/ctrlProp367.xml"/><Relationship Id="rId61" Type="http://schemas.openxmlformats.org/officeDocument/2006/relationships/ctrlProp" Target="../ctrlProps/ctrlProp64.xml"/><Relationship Id="rId82" Type="http://schemas.openxmlformats.org/officeDocument/2006/relationships/ctrlProp" Target="../ctrlProps/ctrlProp85.xml"/><Relationship Id="rId199" Type="http://schemas.openxmlformats.org/officeDocument/2006/relationships/ctrlProp" Target="../ctrlProps/ctrlProp202.xml"/><Relationship Id="rId203" Type="http://schemas.openxmlformats.org/officeDocument/2006/relationships/ctrlProp" Target="../ctrlProps/ctrlProp206.xml"/><Relationship Id="rId19" Type="http://schemas.openxmlformats.org/officeDocument/2006/relationships/ctrlProp" Target="../ctrlProps/ctrlProp22.xml"/><Relationship Id="rId224" Type="http://schemas.openxmlformats.org/officeDocument/2006/relationships/ctrlProp" Target="../ctrlProps/ctrlProp227.xml"/><Relationship Id="rId245" Type="http://schemas.openxmlformats.org/officeDocument/2006/relationships/ctrlProp" Target="../ctrlProps/ctrlProp248.xml"/><Relationship Id="rId266" Type="http://schemas.openxmlformats.org/officeDocument/2006/relationships/ctrlProp" Target="../ctrlProps/ctrlProp269.xml"/><Relationship Id="rId287" Type="http://schemas.openxmlformats.org/officeDocument/2006/relationships/ctrlProp" Target="../ctrlProps/ctrlProp290.xml"/><Relationship Id="rId30" Type="http://schemas.openxmlformats.org/officeDocument/2006/relationships/ctrlProp" Target="../ctrlProps/ctrlProp33.xml"/><Relationship Id="rId105" Type="http://schemas.openxmlformats.org/officeDocument/2006/relationships/ctrlProp" Target="../ctrlProps/ctrlProp108.xml"/><Relationship Id="rId126" Type="http://schemas.openxmlformats.org/officeDocument/2006/relationships/ctrlProp" Target="../ctrlProps/ctrlProp129.xml"/><Relationship Id="rId147" Type="http://schemas.openxmlformats.org/officeDocument/2006/relationships/ctrlProp" Target="../ctrlProps/ctrlProp150.xml"/><Relationship Id="rId168" Type="http://schemas.openxmlformats.org/officeDocument/2006/relationships/ctrlProp" Target="../ctrlProps/ctrlProp171.xml"/><Relationship Id="rId312" Type="http://schemas.openxmlformats.org/officeDocument/2006/relationships/ctrlProp" Target="../ctrlProps/ctrlProp315.xml"/><Relationship Id="rId333" Type="http://schemas.openxmlformats.org/officeDocument/2006/relationships/ctrlProp" Target="../ctrlProps/ctrlProp336.xml"/><Relationship Id="rId354" Type="http://schemas.openxmlformats.org/officeDocument/2006/relationships/ctrlProp" Target="../ctrlProps/ctrlProp357.xml"/><Relationship Id="rId51" Type="http://schemas.openxmlformats.org/officeDocument/2006/relationships/ctrlProp" Target="../ctrlProps/ctrlProp54.xml"/><Relationship Id="rId72" Type="http://schemas.openxmlformats.org/officeDocument/2006/relationships/ctrlProp" Target="../ctrlProps/ctrlProp75.xml"/><Relationship Id="rId93" Type="http://schemas.openxmlformats.org/officeDocument/2006/relationships/ctrlProp" Target="../ctrlProps/ctrlProp96.xml"/><Relationship Id="rId189" Type="http://schemas.openxmlformats.org/officeDocument/2006/relationships/ctrlProp" Target="../ctrlProps/ctrlProp192.xml"/><Relationship Id="rId3" Type="http://schemas.openxmlformats.org/officeDocument/2006/relationships/vmlDrawing" Target="../drawings/vmlDrawing2.vml"/><Relationship Id="rId214" Type="http://schemas.openxmlformats.org/officeDocument/2006/relationships/ctrlProp" Target="../ctrlProps/ctrlProp217.xml"/><Relationship Id="rId235" Type="http://schemas.openxmlformats.org/officeDocument/2006/relationships/ctrlProp" Target="../ctrlProps/ctrlProp238.xml"/><Relationship Id="rId256" Type="http://schemas.openxmlformats.org/officeDocument/2006/relationships/ctrlProp" Target="../ctrlProps/ctrlProp259.xml"/><Relationship Id="rId277" Type="http://schemas.openxmlformats.org/officeDocument/2006/relationships/ctrlProp" Target="../ctrlProps/ctrlProp280.xml"/><Relationship Id="rId298" Type="http://schemas.openxmlformats.org/officeDocument/2006/relationships/ctrlProp" Target="../ctrlProps/ctrlProp301.xml"/><Relationship Id="rId116" Type="http://schemas.openxmlformats.org/officeDocument/2006/relationships/ctrlProp" Target="../ctrlProps/ctrlProp119.xml"/><Relationship Id="rId137" Type="http://schemas.openxmlformats.org/officeDocument/2006/relationships/ctrlProp" Target="../ctrlProps/ctrlProp140.xml"/><Relationship Id="rId158" Type="http://schemas.openxmlformats.org/officeDocument/2006/relationships/ctrlProp" Target="../ctrlProps/ctrlProp161.xml"/><Relationship Id="rId302" Type="http://schemas.openxmlformats.org/officeDocument/2006/relationships/ctrlProp" Target="../ctrlProps/ctrlProp305.xml"/><Relationship Id="rId323" Type="http://schemas.openxmlformats.org/officeDocument/2006/relationships/ctrlProp" Target="../ctrlProps/ctrlProp326.xml"/><Relationship Id="rId344" Type="http://schemas.openxmlformats.org/officeDocument/2006/relationships/ctrlProp" Target="../ctrlProps/ctrlProp347.xml"/><Relationship Id="rId20" Type="http://schemas.openxmlformats.org/officeDocument/2006/relationships/ctrlProp" Target="../ctrlProps/ctrlProp23.xml"/><Relationship Id="rId41" Type="http://schemas.openxmlformats.org/officeDocument/2006/relationships/ctrlProp" Target="../ctrlProps/ctrlProp44.xml"/><Relationship Id="rId62" Type="http://schemas.openxmlformats.org/officeDocument/2006/relationships/ctrlProp" Target="../ctrlProps/ctrlProp65.xml"/><Relationship Id="rId83" Type="http://schemas.openxmlformats.org/officeDocument/2006/relationships/ctrlProp" Target="../ctrlProps/ctrlProp86.xml"/><Relationship Id="rId179" Type="http://schemas.openxmlformats.org/officeDocument/2006/relationships/ctrlProp" Target="../ctrlProps/ctrlProp182.xml"/><Relationship Id="rId365" Type="http://schemas.openxmlformats.org/officeDocument/2006/relationships/ctrlProp" Target="../ctrlProps/ctrlProp368.xml"/><Relationship Id="rId190" Type="http://schemas.openxmlformats.org/officeDocument/2006/relationships/ctrlProp" Target="../ctrlProps/ctrlProp193.xml"/><Relationship Id="rId204" Type="http://schemas.openxmlformats.org/officeDocument/2006/relationships/ctrlProp" Target="../ctrlProps/ctrlProp207.xml"/><Relationship Id="rId225" Type="http://schemas.openxmlformats.org/officeDocument/2006/relationships/ctrlProp" Target="../ctrlProps/ctrlProp228.xml"/><Relationship Id="rId246" Type="http://schemas.openxmlformats.org/officeDocument/2006/relationships/ctrlProp" Target="../ctrlProps/ctrlProp249.xml"/><Relationship Id="rId267" Type="http://schemas.openxmlformats.org/officeDocument/2006/relationships/ctrlProp" Target="../ctrlProps/ctrlProp270.xml"/><Relationship Id="rId288" Type="http://schemas.openxmlformats.org/officeDocument/2006/relationships/ctrlProp" Target="../ctrlProps/ctrlProp291.xml"/><Relationship Id="rId106" Type="http://schemas.openxmlformats.org/officeDocument/2006/relationships/ctrlProp" Target="../ctrlProps/ctrlProp109.xml"/><Relationship Id="rId127" Type="http://schemas.openxmlformats.org/officeDocument/2006/relationships/ctrlProp" Target="../ctrlProps/ctrlProp130.xml"/><Relationship Id="rId313" Type="http://schemas.openxmlformats.org/officeDocument/2006/relationships/ctrlProp" Target="../ctrlProps/ctrlProp316.xml"/><Relationship Id="rId10" Type="http://schemas.openxmlformats.org/officeDocument/2006/relationships/ctrlProp" Target="../ctrlProps/ctrlProp13.xml"/><Relationship Id="rId31" Type="http://schemas.openxmlformats.org/officeDocument/2006/relationships/ctrlProp" Target="../ctrlProps/ctrlProp34.xml"/><Relationship Id="rId52" Type="http://schemas.openxmlformats.org/officeDocument/2006/relationships/ctrlProp" Target="../ctrlProps/ctrlProp55.xml"/><Relationship Id="rId73" Type="http://schemas.openxmlformats.org/officeDocument/2006/relationships/ctrlProp" Target="../ctrlProps/ctrlProp76.xml"/><Relationship Id="rId94" Type="http://schemas.openxmlformats.org/officeDocument/2006/relationships/ctrlProp" Target="../ctrlProps/ctrlProp97.xml"/><Relationship Id="rId148" Type="http://schemas.openxmlformats.org/officeDocument/2006/relationships/ctrlProp" Target="../ctrlProps/ctrlProp151.xml"/><Relationship Id="rId169" Type="http://schemas.openxmlformats.org/officeDocument/2006/relationships/ctrlProp" Target="../ctrlProps/ctrlProp172.xml"/><Relationship Id="rId334" Type="http://schemas.openxmlformats.org/officeDocument/2006/relationships/ctrlProp" Target="../ctrlProps/ctrlProp337.xml"/><Relationship Id="rId355" Type="http://schemas.openxmlformats.org/officeDocument/2006/relationships/ctrlProp" Target="../ctrlProps/ctrlProp358.xml"/><Relationship Id="rId4" Type="http://schemas.openxmlformats.org/officeDocument/2006/relationships/ctrlProp" Target="../ctrlProps/ctrlProp7.xml"/><Relationship Id="rId180" Type="http://schemas.openxmlformats.org/officeDocument/2006/relationships/ctrlProp" Target="../ctrlProps/ctrlProp183.xml"/><Relationship Id="rId215" Type="http://schemas.openxmlformats.org/officeDocument/2006/relationships/ctrlProp" Target="../ctrlProps/ctrlProp218.xml"/><Relationship Id="rId236" Type="http://schemas.openxmlformats.org/officeDocument/2006/relationships/ctrlProp" Target="../ctrlProps/ctrlProp239.xml"/><Relationship Id="rId257" Type="http://schemas.openxmlformats.org/officeDocument/2006/relationships/ctrlProp" Target="../ctrlProps/ctrlProp260.xml"/><Relationship Id="rId278" Type="http://schemas.openxmlformats.org/officeDocument/2006/relationships/ctrlProp" Target="../ctrlProps/ctrlProp281.xml"/><Relationship Id="rId303" Type="http://schemas.openxmlformats.org/officeDocument/2006/relationships/ctrlProp" Target="../ctrlProps/ctrlProp306.xml"/><Relationship Id="rId42" Type="http://schemas.openxmlformats.org/officeDocument/2006/relationships/ctrlProp" Target="../ctrlProps/ctrlProp45.xml"/><Relationship Id="rId84" Type="http://schemas.openxmlformats.org/officeDocument/2006/relationships/ctrlProp" Target="../ctrlProps/ctrlProp87.xml"/><Relationship Id="rId138" Type="http://schemas.openxmlformats.org/officeDocument/2006/relationships/ctrlProp" Target="../ctrlProps/ctrlProp141.xml"/><Relationship Id="rId345" Type="http://schemas.openxmlformats.org/officeDocument/2006/relationships/ctrlProp" Target="../ctrlProps/ctrlProp348.xml"/><Relationship Id="rId191" Type="http://schemas.openxmlformats.org/officeDocument/2006/relationships/ctrlProp" Target="../ctrlProps/ctrlProp194.xml"/><Relationship Id="rId205" Type="http://schemas.openxmlformats.org/officeDocument/2006/relationships/ctrlProp" Target="../ctrlProps/ctrlProp208.xml"/><Relationship Id="rId247" Type="http://schemas.openxmlformats.org/officeDocument/2006/relationships/ctrlProp" Target="../ctrlProps/ctrlProp250.xml"/><Relationship Id="rId107" Type="http://schemas.openxmlformats.org/officeDocument/2006/relationships/ctrlProp" Target="../ctrlProps/ctrlProp110.xml"/><Relationship Id="rId289" Type="http://schemas.openxmlformats.org/officeDocument/2006/relationships/ctrlProp" Target="../ctrlProps/ctrlProp292.xml"/><Relationship Id="rId11" Type="http://schemas.openxmlformats.org/officeDocument/2006/relationships/ctrlProp" Target="../ctrlProps/ctrlProp14.xml"/><Relationship Id="rId53" Type="http://schemas.openxmlformats.org/officeDocument/2006/relationships/ctrlProp" Target="../ctrlProps/ctrlProp56.xml"/><Relationship Id="rId149" Type="http://schemas.openxmlformats.org/officeDocument/2006/relationships/ctrlProp" Target="../ctrlProps/ctrlProp152.xml"/><Relationship Id="rId314" Type="http://schemas.openxmlformats.org/officeDocument/2006/relationships/ctrlProp" Target="../ctrlProps/ctrlProp317.xml"/><Relationship Id="rId356" Type="http://schemas.openxmlformats.org/officeDocument/2006/relationships/ctrlProp" Target="../ctrlProps/ctrlProp359.xml"/><Relationship Id="rId95" Type="http://schemas.openxmlformats.org/officeDocument/2006/relationships/ctrlProp" Target="../ctrlProps/ctrlProp98.xml"/><Relationship Id="rId160" Type="http://schemas.openxmlformats.org/officeDocument/2006/relationships/ctrlProp" Target="../ctrlProps/ctrlProp163.xml"/><Relationship Id="rId216" Type="http://schemas.openxmlformats.org/officeDocument/2006/relationships/ctrlProp" Target="../ctrlProps/ctrlProp219.xml"/><Relationship Id="rId258" Type="http://schemas.openxmlformats.org/officeDocument/2006/relationships/ctrlProp" Target="../ctrlProps/ctrlProp261.xml"/><Relationship Id="rId22" Type="http://schemas.openxmlformats.org/officeDocument/2006/relationships/ctrlProp" Target="../ctrlProps/ctrlProp25.xml"/><Relationship Id="rId64" Type="http://schemas.openxmlformats.org/officeDocument/2006/relationships/ctrlProp" Target="../ctrlProps/ctrlProp67.xml"/><Relationship Id="rId118" Type="http://schemas.openxmlformats.org/officeDocument/2006/relationships/ctrlProp" Target="../ctrlProps/ctrlProp121.xml"/><Relationship Id="rId325" Type="http://schemas.openxmlformats.org/officeDocument/2006/relationships/ctrlProp" Target="../ctrlProps/ctrlProp328.xml"/><Relationship Id="rId367" Type="http://schemas.openxmlformats.org/officeDocument/2006/relationships/ctrlProp" Target="../ctrlProps/ctrlProp370.xml"/><Relationship Id="rId171" Type="http://schemas.openxmlformats.org/officeDocument/2006/relationships/ctrlProp" Target="../ctrlProps/ctrlProp174.xml"/><Relationship Id="rId227" Type="http://schemas.openxmlformats.org/officeDocument/2006/relationships/ctrlProp" Target="../ctrlProps/ctrlProp230.xml"/><Relationship Id="rId269" Type="http://schemas.openxmlformats.org/officeDocument/2006/relationships/ctrlProp" Target="../ctrlProps/ctrlProp272.xml"/><Relationship Id="rId33" Type="http://schemas.openxmlformats.org/officeDocument/2006/relationships/ctrlProp" Target="../ctrlProps/ctrlProp36.xml"/><Relationship Id="rId129" Type="http://schemas.openxmlformats.org/officeDocument/2006/relationships/ctrlProp" Target="../ctrlProps/ctrlProp132.xml"/><Relationship Id="rId280" Type="http://schemas.openxmlformats.org/officeDocument/2006/relationships/ctrlProp" Target="../ctrlProps/ctrlProp283.xml"/><Relationship Id="rId336" Type="http://schemas.openxmlformats.org/officeDocument/2006/relationships/ctrlProp" Target="../ctrlProps/ctrlProp339.xml"/><Relationship Id="rId75" Type="http://schemas.openxmlformats.org/officeDocument/2006/relationships/ctrlProp" Target="../ctrlProps/ctrlProp78.xml"/><Relationship Id="rId140" Type="http://schemas.openxmlformats.org/officeDocument/2006/relationships/ctrlProp" Target="../ctrlProps/ctrlProp143.xml"/><Relationship Id="rId182" Type="http://schemas.openxmlformats.org/officeDocument/2006/relationships/ctrlProp" Target="../ctrlProps/ctrlProp185.xml"/><Relationship Id="rId6" Type="http://schemas.openxmlformats.org/officeDocument/2006/relationships/ctrlProp" Target="../ctrlProps/ctrlProp9.xml"/><Relationship Id="rId238" Type="http://schemas.openxmlformats.org/officeDocument/2006/relationships/ctrlProp" Target="../ctrlProps/ctrlProp241.xml"/><Relationship Id="rId291" Type="http://schemas.openxmlformats.org/officeDocument/2006/relationships/ctrlProp" Target="../ctrlProps/ctrlProp294.xml"/><Relationship Id="rId305" Type="http://schemas.openxmlformats.org/officeDocument/2006/relationships/ctrlProp" Target="../ctrlProps/ctrlProp308.xml"/><Relationship Id="rId347" Type="http://schemas.openxmlformats.org/officeDocument/2006/relationships/ctrlProp" Target="../ctrlProps/ctrlProp350.xml"/><Relationship Id="rId44" Type="http://schemas.openxmlformats.org/officeDocument/2006/relationships/ctrlProp" Target="../ctrlProps/ctrlProp47.xml"/><Relationship Id="rId86" Type="http://schemas.openxmlformats.org/officeDocument/2006/relationships/ctrlProp" Target="../ctrlProps/ctrlProp89.xml"/><Relationship Id="rId151" Type="http://schemas.openxmlformats.org/officeDocument/2006/relationships/ctrlProp" Target="../ctrlProps/ctrlProp154.xml"/><Relationship Id="rId193" Type="http://schemas.openxmlformats.org/officeDocument/2006/relationships/ctrlProp" Target="../ctrlProps/ctrlProp196.xml"/><Relationship Id="rId207" Type="http://schemas.openxmlformats.org/officeDocument/2006/relationships/ctrlProp" Target="../ctrlProps/ctrlProp210.xml"/><Relationship Id="rId249" Type="http://schemas.openxmlformats.org/officeDocument/2006/relationships/ctrlProp" Target="../ctrlProps/ctrlProp252.xml"/><Relationship Id="rId13" Type="http://schemas.openxmlformats.org/officeDocument/2006/relationships/ctrlProp" Target="../ctrlProps/ctrlProp16.xml"/><Relationship Id="rId109" Type="http://schemas.openxmlformats.org/officeDocument/2006/relationships/ctrlProp" Target="../ctrlProps/ctrlProp112.xml"/><Relationship Id="rId260" Type="http://schemas.openxmlformats.org/officeDocument/2006/relationships/ctrlProp" Target="../ctrlProps/ctrlProp263.xml"/><Relationship Id="rId316" Type="http://schemas.openxmlformats.org/officeDocument/2006/relationships/ctrlProp" Target="../ctrlProps/ctrlProp319.xml"/><Relationship Id="rId55" Type="http://schemas.openxmlformats.org/officeDocument/2006/relationships/ctrlProp" Target="../ctrlProps/ctrlProp58.xml"/><Relationship Id="rId97" Type="http://schemas.openxmlformats.org/officeDocument/2006/relationships/ctrlProp" Target="../ctrlProps/ctrlProp100.xml"/><Relationship Id="rId120" Type="http://schemas.openxmlformats.org/officeDocument/2006/relationships/ctrlProp" Target="../ctrlProps/ctrlProp123.xml"/><Relationship Id="rId358" Type="http://schemas.openxmlformats.org/officeDocument/2006/relationships/ctrlProp" Target="../ctrlProps/ctrlProp361.xml"/><Relationship Id="rId162" Type="http://schemas.openxmlformats.org/officeDocument/2006/relationships/ctrlProp" Target="../ctrlProps/ctrlProp165.xml"/><Relationship Id="rId218" Type="http://schemas.openxmlformats.org/officeDocument/2006/relationships/ctrlProp" Target="../ctrlProps/ctrlProp221.xml"/><Relationship Id="rId271" Type="http://schemas.openxmlformats.org/officeDocument/2006/relationships/ctrlProp" Target="../ctrlProps/ctrlProp274.xml"/><Relationship Id="rId24" Type="http://schemas.openxmlformats.org/officeDocument/2006/relationships/ctrlProp" Target="../ctrlProps/ctrlProp27.xml"/><Relationship Id="rId66" Type="http://schemas.openxmlformats.org/officeDocument/2006/relationships/ctrlProp" Target="../ctrlProps/ctrlProp69.xml"/><Relationship Id="rId131" Type="http://schemas.openxmlformats.org/officeDocument/2006/relationships/ctrlProp" Target="../ctrlProps/ctrlProp134.xml"/><Relationship Id="rId327" Type="http://schemas.openxmlformats.org/officeDocument/2006/relationships/ctrlProp" Target="../ctrlProps/ctrlProp330.xml"/><Relationship Id="rId369" Type="http://schemas.openxmlformats.org/officeDocument/2006/relationships/ctrlProp" Target="../ctrlProps/ctrlProp372.xml"/><Relationship Id="rId173" Type="http://schemas.openxmlformats.org/officeDocument/2006/relationships/ctrlProp" Target="../ctrlProps/ctrlProp176.xml"/><Relationship Id="rId229" Type="http://schemas.openxmlformats.org/officeDocument/2006/relationships/ctrlProp" Target="../ctrlProps/ctrlProp232.xml"/><Relationship Id="rId240" Type="http://schemas.openxmlformats.org/officeDocument/2006/relationships/ctrlProp" Target="../ctrlProps/ctrlProp243.xml"/><Relationship Id="rId35" Type="http://schemas.openxmlformats.org/officeDocument/2006/relationships/ctrlProp" Target="../ctrlProps/ctrlProp38.xml"/><Relationship Id="rId77" Type="http://schemas.openxmlformats.org/officeDocument/2006/relationships/ctrlProp" Target="../ctrlProps/ctrlProp80.xml"/><Relationship Id="rId100" Type="http://schemas.openxmlformats.org/officeDocument/2006/relationships/ctrlProp" Target="../ctrlProps/ctrlProp103.xml"/><Relationship Id="rId282" Type="http://schemas.openxmlformats.org/officeDocument/2006/relationships/ctrlProp" Target="../ctrlProps/ctrlProp285.xml"/><Relationship Id="rId338" Type="http://schemas.openxmlformats.org/officeDocument/2006/relationships/ctrlProp" Target="../ctrlProps/ctrlProp341.xml"/><Relationship Id="rId8" Type="http://schemas.openxmlformats.org/officeDocument/2006/relationships/ctrlProp" Target="../ctrlProps/ctrlProp11.xml"/><Relationship Id="rId142" Type="http://schemas.openxmlformats.org/officeDocument/2006/relationships/ctrlProp" Target="../ctrlProps/ctrlProp145.xml"/><Relationship Id="rId184" Type="http://schemas.openxmlformats.org/officeDocument/2006/relationships/ctrlProp" Target="../ctrlProps/ctrlProp187.xml"/><Relationship Id="rId251" Type="http://schemas.openxmlformats.org/officeDocument/2006/relationships/ctrlProp" Target="../ctrlProps/ctrlProp254.xml"/><Relationship Id="rId46" Type="http://schemas.openxmlformats.org/officeDocument/2006/relationships/ctrlProp" Target="../ctrlProps/ctrlProp49.xml"/><Relationship Id="rId293" Type="http://schemas.openxmlformats.org/officeDocument/2006/relationships/ctrlProp" Target="../ctrlProps/ctrlProp296.xml"/><Relationship Id="rId307" Type="http://schemas.openxmlformats.org/officeDocument/2006/relationships/ctrlProp" Target="../ctrlProps/ctrlProp310.xml"/><Relationship Id="rId349" Type="http://schemas.openxmlformats.org/officeDocument/2006/relationships/ctrlProp" Target="../ctrlProps/ctrlProp352.xml"/><Relationship Id="rId88" Type="http://schemas.openxmlformats.org/officeDocument/2006/relationships/ctrlProp" Target="../ctrlProps/ctrlProp91.xml"/><Relationship Id="rId111" Type="http://schemas.openxmlformats.org/officeDocument/2006/relationships/ctrlProp" Target="../ctrlProps/ctrlProp114.xml"/><Relationship Id="rId153" Type="http://schemas.openxmlformats.org/officeDocument/2006/relationships/ctrlProp" Target="../ctrlProps/ctrlProp156.xml"/><Relationship Id="rId195" Type="http://schemas.openxmlformats.org/officeDocument/2006/relationships/ctrlProp" Target="../ctrlProps/ctrlProp198.xml"/><Relationship Id="rId209" Type="http://schemas.openxmlformats.org/officeDocument/2006/relationships/ctrlProp" Target="../ctrlProps/ctrlProp212.xml"/><Relationship Id="rId360" Type="http://schemas.openxmlformats.org/officeDocument/2006/relationships/ctrlProp" Target="../ctrlProps/ctrlProp363.xml"/><Relationship Id="rId220" Type="http://schemas.openxmlformats.org/officeDocument/2006/relationships/ctrlProp" Target="../ctrlProps/ctrlProp223.xml"/><Relationship Id="rId15" Type="http://schemas.openxmlformats.org/officeDocument/2006/relationships/ctrlProp" Target="../ctrlProps/ctrlProp18.xml"/><Relationship Id="rId57" Type="http://schemas.openxmlformats.org/officeDocument/2006/relationships/ctrlProp" Target="../ctrlProps/ctrlProp60.xml"/><Relationship Id="rId262" Type="http://schemas.openxmlformats.org/officeDocument/2006/relationships/ctrlProp" Target="../ctrlProps/ctrlProp265.xml"/><Relationship Id="rId318" Type="http://schemas.openxmlformats.org/officeDocument/2006/relationships/ctrlProp" Target="../ctrlProps/ctrlProp321.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376.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490.xml"/><Relationship Id="rId299" Type="http://schemas.openxmlformats.org/officeDocument/2006/relationships/ctrlProp" Target="../ctrlProps/ctrlProp672.xml"/><Relationship Id="rId21" Type="http://schemas.openxmlformats.org/officeDocument/2006/relationships/ctrlProp" Target="../ctrlProps/ctrlProp394.xml"/><Relationship Id="rId63" Type="http://schemas.openxmlformats.org/officeDocument/2006/relationships/ctrlProp" Target="../ctrlProps/ctrlProp436.xml"/><Relationship Id="rId159" Type="http://schemas.openxmlformats.org/officeDocument/2006/relationships/ctrlProp" Target="../ctrlProps/ctrlProp532.xml"/><Relationship Id="rId324" Type="http://schemas.openxmlformats.org/officeDocument/2006/relationships/ctrlProp" Target="../ctrlProps/ctrlProp697.xml"/><Relationship Id="rId366" Type="http://schemas.openxmlformats.org/officeDocument/2006/relationships/ctrlProp" Target="../ctrlProps/ctrlProp739.xml"/><Relationship Id="rId170" Type="http://schemas.openxmlformats.org/officeDocument/2006/relationships/ctrlProp" Target="../ctrlProps/ctrlProp543.xml"/><Relationship Id="rId226" Type="http://schemas.openxmlformats.org/officeDocument/2006/relationships/ctrlProp" Target="../ctrlProps/ctrlProp599.xml"/><Relationship Id="rId268" Type="http://schemas.openxmlformats.org/officeDocument/2006/relationships/ctrlProp" Target="../ctrlProps/ctrlProp641.xml"/><Relationship Id="rId32" Type="http://schemas.openxmlformats.org/officeDocument/2006/relationships/ctrlProp" Target="../ctrlProps/ctrlProp405.xml"/><Relationship Id="rId74" Type="http://schemas.openxmlformats.org/officeDocument/2006/relationships/ctrlProp" Target="../ctrlProps/ctrlProp447.xml"/><Relationship Id="rId128" Type="http://schemas.openxmlformats.org/officeDocument/2006/relationships/ctrlProp" Target="../ctrlProps/ctrlProp501.xml"/><Relationship Id="rId335" Type="http://schemas.openxmlformats.org/officeDocument/2006/relationships/ctrlProp" Target="../ctrlProps/ctrlProp708.xml"/><Relationship Id="rId377" Type="http://schemas.openxmlformats.org/officeDocument/2006/relationships/ctrlProp" Target="../ctrlProps/ctrlProp750.xml"/><Relationship Id="rId5" Type="http://schemas.openxmlformats.org/officeDocument/2006/relationships/ctrlProp" Target="../ctrlProps/ctrlProp378.xml"/><Relationship Id="rId181" Type="http://schemas.openxmlformats.org/officeDocument/2006/relationships/ctrlProp" Target="../ctrlProps/ctrlProp554.xml"/><Relationship Id="rId237" Type="http://schemas.openxmlformats.org/officeDocument/2006/relationships/ctrlProp" Target="../ctrlProps/ctrlProp610.xml"/><Relationship Id="rId402" Type="http://schemas.openxmlformats.org/officeDocument/2006/relationships/ctrlProp" Target="../ctrlProps/ctrlProp775.xml"/><Relationship Id="rId279" Type="http://schemas.openxmlformats.org/officeDocument/2006/relationships/ctrlProp" Target="../ctrlProps/ctrlProp652.xml"/><Relationship Id="rId43" Type="http://schemas.openxmlformats.org/officeDocument/2006/relationships/ctrlProp" Target="../ctrlProps/ctrlProp416.xml"/><Relationship Id="rId139" Type="http://schemas.openxmlformats.org/officeDocument/2006/relationships/ctrlProp" Target="../ctrlProps/ctrlProp512.xml"/><Relationship Id="rId290" Type="http://schemas.openxmlformats.org/officeDocument/2006/relationships/ctrlProp" Target="../ctrlProps/ctrlProp663.xml"/><Relationship Id="rId304" Type="http://schemas.openxmlformats.org/officeDocument/2006/relationships/ctrlProp" Target="../ctrlProps/ctrlProp677.xml"/><Relationship Id="rId346" Type="http://schemas.openxmlformats.org/officeDocument/2006/relationships/ctrlProp" Target="../ctrlProps/ctrlProp719.xml"/><Relationship Id="rId388" Type="http://schemas.openxmlformats.org/officeDocument/2006/relationships/ctrlProp" Target="../ctrlProps/ctrlProp761.xml"/><Relationship Id="rId85" Type="http://schemas.openxmlformats.org/officeDocument/2006/relationships/ctrlProp" Target="../ctrlProps/ctrlProp458.xml"/><Relationship Id="rId150" Type="http://schemas.openxmlformats.org/officeDocument/2006/relationships/ctrlProp" Target="../ctrlProps/ctrlProp523.xml"/><Relationship Id="rId192" Type="http://schemas.openxmlformats.org/officeDocument/2006/relationships/ctrlProp" Target="../ctrlProps/ctrlProp565.xml"/><Relationship Id="rId206" Type="http://schemas.openxmlformats.org/officeDocument/2006/relationships/ctrlProp" Target="../ctrlProps/ctrlProp579.xml"/><Relationship Id="rId413" Type="http://schemas.openxmlformats.org/officeDocument/2006/relationships/ctrlProp" Target="../ctrlProps/ctrlProp786.xml"/><Relationship Id="rId248" Type="http://schemas.openxmlformats.org/officeDocument/2006/relationships/ctrlProp" Target="../ctrlProps/ctrlProp621.xml"/><Relationship Id="rId12" Type="http://schemas.openxmlformats.org/officeDocument/2006/relationships/ctrlProp" Target="../ctrlProps/ctrlProp385.xml"/><Relationship Id="rId108" Type="http://schemas.openxmlformats.org/officeDocument/2006/relationships/ctrlProp" Target="../ctrlProps/ctrlProp481.xml"/><Relationship Id="rId315" Type="http://schemas.openxmlformats.org/officeDocument/2006/relationships/ctrlProp" Target="../ctrlProps/ctrlProp688.xml"/><Relationship Id="rId357" Type="http://schemas.openxmlformats.org/officeDocument/2006/relationships/ctrlProp" Target="../ctrlProps/ctrlProp730.xml"/><Relationship Id="rId54" Type="http://schemas.openxmlformats.org/officeDocument/2006/relationships/ctrlProp" Target="../ctrlProps/ctrlProp427.xml"/><Relationship Id="rId96" Type="http://schemas.openxmlformats.org/officeDocument/2006/relationships/ctrlProp" Target="../ctrlProps/ctrlProp469.xml"/><Relationship Id="rId161" Type="http://schemas.openxmlformats.org/officeDocument/2006/relationships/ctrlProp" Target="../ctrlProps/ctrlProp534.xml"/><Relationship Id="rId217" Type="http://schemas.openxmlformats.org/officeDocument/2006/relationships/ctrlProp" Target="../ctrlProps/ctrlProp590.xml"/><Relationship Id="rId399" Type="http://schemas.openxmlformats.org/officeDocument/2006/relationships/ctrlProp" Target="../ctrlProps/ctrlProp772.xml"/><Relationship Id="rId259" Type="http://schemas.openxmlformats.org/officeDocument/2006/relationships/ctrlProp" Target="../ctrlProps/ctrlProp632.xml"/><Relationship Id="rId424" Type="http://schemas.openxmlformats.org/officeDocument/2006/relationships/comments" Target="../comments2.xml"/><Relationship Id="rId23" Type="http://schemas.openxmlformats.org/officeDocument/2006/relationships/ctrlProp" Target="../ctrlProps/ctrlProp396.xml"/><Relationship Id="rId119" Type="http://schemas.openxmlformats.org/officeDocument/2006/relationships/ctrlProp" Target="../ctrlProps/ctrlProp492.xml"/><Relationship Id="rId270" Type="http://schemas.openxmlformats.org/officeDocument/2006/relationships/ctrlProp" Target="../ctrlProps/ctrlProp643.xml"/><Relationship Id="rId326" Type="http://schemas.openxmlformats.org/officeDocument/2006/relationships/ctrlProp" Target="../ctrlProps/ctrlProp699.xml"/><Relationship Id="rId65" Type="http://schemas.openxmlformats.org/officeDocument/2006/relationships/ctrlProp" Target="../ctrlProps/ctrlProp438.xml"/><Relationship Id="rId130" Type="http://schemas.openxmlformats.org/officeDocument/2006/relationships/ctrlProp" Target="../ctrlProps/ctrlProp503.xml"/><Relationship Id="rId368" Type="http://schemas.openxmlformats.org/officeDocument/2006/relationships/ctrlProp" Target="../ctrlProps/ctrlProp741.xml"/><Relationship Id="rId172" Type="http://schemas.openxmlformats.org/officeDocument/2006/relationships/ctrlProp" Target="../ctrlProps/ctrlProp545.xml"/><Relationship Id="rId228" Type="http://schemas.openxmlformats.org/officeDocument/2006/relationships/ctrlProp" Target="../ctrlProps/ctrlProp601.xml"/><Relationship Id="rId281" Type="http://schemas.openxmlformats.org/officeDocument/2006/relationships/ctrlProp" Target="../ctrlProps/ctrlProp654.xml"/><Relationship Id="rId337" Type="http://schemas.openxmlformats.org/officeDocument/2006/relationships/ctrlProp" Target="../ctrlProps/ctrlProp710.xml"/><Relationship Id="rId34" Type="http://schemas.openxmlformats.org/officeDocument/2006/relationships/ctrlProp" Target="../ctrlProps/ctrlProp407.xml"/><Relationship Id="rId76" Type="http://schemas.openxmlformats.org/officeDocument/2006/relationships/ctrlProp" Target="../ctrlProps/ctrlProp449.xml"/><Relationship Id="rId141" Type="http://schemas.openxmlformats.org/officeDocument/2006/relationships/ctrlProp" Target="../ctrlProps/ctrlProp514.xml"/><Relationship Id="rId379" Type="http://schemas.openxmlformats.org/officeDocument/2006/relationships/ctrlProp" Target="../ctrlProps/ctrlProp752.xml"/><Relationship Id="rId7" Type="http://schemas.openxmlformats.org/officeDocument/2006/relationships/ctrlProp" Target="../ctrlProps/ctrlProp380.xml"/><Relationship Id="rId183" Type="http://schemas.openxmlformats.org/officeDocument/2006/relationships/ctrlProp" Target="../ctrlProps/ctrlProp556.xml"/><Relationship Id="rId239" Type="http://schemas.openxmlformats.org/officeDocument/2006/relationships/ctrlProp" Target="../ctrlProps/ctrlProp612.xml"/><Relationship Id="rId390" Type="http://schemas.openxmlformats.org/officeDocument/2006/relationships/ctrlProp" Target="../ctrlProps/ctrlProp763.xml"/><Relationship Id="rId404" Type="http://schemas.openxmlformats.org/officeDocument/2006/relationships/ctrlProp" Target="../ctrlProps/ctrlProp777.xml"/><Relationship Id="rId250" Type="http://schemas.openxmlformats.org/officeDocument/2006/relationships/ctrlProp" Target="../ctrlProps/ctrlProp623.xml"/><Relationship Id="rId292" Type="http://schemas.openxmlformats.org/officeDocument/2006/relationships/ctrlProp" Target="../ctrlProps/ctrlProp665.xml"/><Relationship Id="rId306" Type="http://schemas.openxmlformats.org/officeDocument/2006/relationships/ctrlProp" Target="../ctrlProps/ctrlProp679.xml"/><Relationship Id="rId45" Type="http://schemas.openxmlformats.org/officeDocument/2006/relationships/ctrlProp" Target="../ctrlProps/ctrlProp418.xml"/><Relationship Id="rId87" Type="http://schemas.openxmlformats.org/officeDocument/2006/relationships/ctrlProp" Target="../ctrlProps/ctrlProp460.xml"/><Relationship Id="rId110" Type="http://schemas.openxmlformats.org/officeDocument/2006/relationships/ctrlProp" Target="../ctrlProps/ctrlProp483.xml"/><Relationship Id="rId348" Type="http://schemas.openxmlformats.org/officeDocument/2006/relationships/ctrlProp" Target="../ctrlProps/ctrlProp721.xml"/><Relationship Id="rId152" Type="http://schemas.openxmlformats.org/officeDocument/2006/relationships/ctrlProp" Target="../ctrlProps/ctrlProp525.xml"/><Relationship Id="rId194" Type="http://schemas.openxmlformats.org/officeDocument/2006/relationships/ctrlProp" Target="../ctrlProps/ctrlProp567.xml"/><Relationship Id="rId208" Type="http://schemas.openxmlformats.org/officeDocument/2006/relationships/ctrlProp" Target="../ctrlProps/ctrlProp581.xml"/><Relationship Id="rId415" Type="http://schemas.openxmlformats.org/officeDocument/2006/relationships/ctrlProp" Target="../ctrlProps/ctrlProp788.xml"/><Relationship Id="rId261" Type="http://schemas.openxmlformats.org/officeDocument/2006/relationships/ctrlProp" Target="../ctrlProps/ctrlProp634.xml"/><Relationship Id="rId14" Type="http://schemas.openxmlformats.org/officeDocument/2006/relationships/ctrlProp" Target="../ctrlProps/ctrlProp387.xml"/><Relationship Id="rId56" Type="http://schemas.openxmlformats.org/officeDocument/2006/relationships/ctrlProp" Target="../ctrlProps/ctrlProp429.xml"/><Relationship Id="rId317" Type="http://schemas.openxmlformats.org/officeDocument/2006/relationships/ctrlProp" Target="../ctrlProps/ctrlProp690.xml"/><Relationship Id="rId359" Type="http://schemas.openxmlformats.org/officeDocument/2006/relationships/ctrlProp" Target="../ctrlProps/ctrlProp732.xml"/><Relationship Id="rId98" Type="http://schemas.openxmlformats.org/officeDocument/2006/relationships/ctrlProp" Target="../ctrlProps/ctrlProp471.xml"/><Relationship Id="rId121" Type="http://schemas.openxmlformats.org/officeDocument/2006/relationships/ctrlProp" Target="../ctrlProps/ctrlProp494.xml"/><Relationship Id="rId163" Type="http://schemas.openxmlformats.org/officeDocument/2006/relationships/ctrlProp" Target="../ctrlProps/ctrlProp536.xml"/><Relationship Id="rId219" Type="http://schemas.openxmlformats.org/officeDocument/2006/relationships/ctrlProp" Target="../ctrlProps/ctrlProp592.xml"/><Relationship Id="rId370" Type="http://schemas.openxmlformats.org/officeDocument/2006/relationships/ctrlProp" Target="../ctrlProps/ctrlProp743.xml"/><Relationship Id="rId230" Type="http://schemas.openxmlformats.org/officeDocument/2006/relationships/ctrlProp" Target="../ctrlProps/ctrlProp603.xml"/><Relationship Id="rId25" Type="http://schemas.openxmlformats.org/officeDocument/2006/relationships/ctrlProp" Target="../ctrlProps/ctrlProp398.xml"/><Relationship Id="rId67" Type="http://schemas.openxmlformats.org/officeDocument/2006/relationships/ctrlProp" Target="../ctrlProps/ctrlProp440.xml"/><Relationship Id="rId272" Type="http://schemas.openxmlformats.org/officeDocument/2006/relationships/ctrlProp" Target="../ctrlProps/ctrlProp645.xml"/><Relationship Id="rId328" Type="http://schemas.openxmlformats.org/officeDocument/2006/relationships/ctrlProp" Target="../ctrlProps/ctrlProp701.xml"/><Relationship Id="rId132" Type="http://schemas.openxmlformats.org/officeDocument/2006/relationships/ctrlProp" Target="../ctrlProps/ctrlProp505.xml"/><Relationship Id="rId174" Type="http://schemas.openxmlformats.org/officeDocument/2006/relationships/ctrlProp" Target="../ctrlProps/ctrlProp547.xml"/><Relationship Id="rId381" Type="http://schemas.openxmlformats.org/officeDocument/2006/relationships/ctrlProp" Target="../ctrlProps/ctrlProp754.xml"/><Relationship Id="rId241" Type="http://schemas.openxmlformats.org/officeDocument/2006/relationships/ctrlProp" Target="../ctrlProps/ctrlProp614.xml"/><Relationship Id="rId36" Type="http://schemas.openxmlformats.org/officeDocument/2006/relationships/ctrlProp" Target="../ctrlProps/ctrlProp409.xml"/><Relationship Id="rId283" Type="http://schemas.openxmlformats.org/officeDocument/2006/relationships/ctrlProp" Target="../ctrlProps/ctrlProp656.xml"/><Relationship Id="rId339" Type="http://schemas.openxmlformats.org/officeDocument/2006/relationships/ctrlProp" Target="../ctrlProps/ctrlProp712.xml"/><Relationship Id="rId78" Type="http://schemas.openxmlformats.org/officeDocument/2006/relationships/ctrlProp" Target="../ctrlProps/ctrlProp451.xml"/><Relationship Id="rId101" Type="http://schemas.openxmlformats.org/officeDocument/2006/relationships/ctrlProp" Target="../ctrlProps/ctrlProp474.xml"/><Relationship Id="rId143" Type="http://schemas.openxmlformats.org/officeDocument/2006/relationships/ctrlProp" Target="../ctrlProps/ctrlProp516.xml"/><Relationship Id="rId185" Type="http://schemas.openxmlformats.org/officeDocument/2006/relationships/ctrlProp" Target="../ctrlProps/ctrlProp558.xml"/><Relationship Id="rId350" Type="http://schemas.openxmlformats.org/officeDocument/2006/relationships/ctrlProp" Target="../ctrlProps/ctrlProp723.xml"/><Relationship Id="rId406" Type="http://schemas.openxmlformats.org/officeDocument/2006/relationships/ctrlProp" Target="../ctrlProps/ctrlProp779.xml"/><Relationship Id="rId9" Type="http://schemas.openxmlformats.org/officeDocument/2006/relationships/ctrlProp" Target="../ctrlProps/ctrlProp382.xml"/><Relationship Id="rId210" Type="http://schemas.openxmlformats.org/officeDocument/2006/relationships/ctrlProp" Target="../ctrlProps/ctrlProp583.xml"/><Relationship Id="rId392" Type="http://schemas.openxmlformats.org/officeDocument/2006/relationships/ctrlProp" Target="../ctrlProps/ctrlProp765.xml"/><Relationship Id="rId252" Type="http://schemas.openxmlformats.org/officeDocument/2006/relationships/ctrlProp" Target="../ctrlProps/ctrlProp625.xml"/><Relationship Id="rId294" Type="http://schemas.openxmlformats.org/officeDocument/2006/relationships/ctrlProp" Target="../ctrlProps/ctrlProp667.xml"/><Relationship Id="rId308" Type="http://schemas.openxmlformats.org/officeDocument/2006/relationships/ctrlProp" Target="../ctrlProps/ctrlProp681.xml"/><Relationship Id="rId47" Type="http://schemas.openxmlformats.org/officeDocument/2006/relationships/ctrlProp" Target="../ctrlProps/ctrlProp420.xml"/><Relationship Id="rId89" Type="http://schemas.openxmlformats.org/officeDocument/2006/relationships/ctrlProp" Target="../ctrlProps/ctrlProp462.xml"/><Relationship Id="rId112" Type="http://schemas.openxmlformats.org/officeDocument/2006/relationships/ctrlProp" Target="../ctrlProps/ctrlProp485.xml"/><Relationship Id="rId154" Type="http://schemas.openxmlformats.org/officeDocument/2006/relationships/ctrlProp" Target="../ctrlProps/ctrlProp527.xml"/><Relationship Id="rId361" Type="http://schemas.openxmlformats.org/officeDocument/2006/relationships/ctrlProp" Target="../ctrlProps/ctrlProp734.xml"/><Relationship Id="rId196" Type="http://schemas.openxmlformats.org/officeDocument/2006/relationships/ctrlProp" Target="../ctrlProps/ctrlProp569.xml"/><Relationship Id="rId417" Type="http://schemas.openxmlformats.org/officeDocument/2006/relationships/ctrlProp" Target="../ctrlProps/ctrlProp790.xml"/><Relationship Id="rId16" Type="http://schemas.openxmlformats.org/officeDocument/2006/relationships/ctrlProp" Target="../ctrlProps/ctrlProp389.xml"/><Relationship Id="rId221" Type="http://schemas.openxmlformats.org/officeDocument/2006/relationships/ctrlProp" Target="../ctrlProps/ctrlProp594.xml"/><Relationship Id="rId263" Type="http://schemas.openxmlformats.org/officeDocument/2006/relationships/ctrlProp" Target="../ctrlProps/ctrlProp636.xml"/><Relationship Id="rId319" Type="http://schemas.openxmlformats.org/officeDocument/2006/relationships/ctrlProp" Target="../ctrlProps/ctrlProp692.xml"/><Relationship Id="rId58" Type="http://schemas.openxmlformats.org/officeDocument/2006/relationships/ctrlProp" Target="../ctrlProps/ctrlProp431.xml"/><Relationship Id="rId123" Type="http://schemas.openxmlformats.org/officeDocument/2006/relationships/ctrlProp" Target="../ctrlProps/ctrlProp496.xml"/><Relationship Id="rId330" Type="http://schemas.openxmlformats.org/officeDocument/2006/relationships/ctrlProp" Target="../ctrlProps/ctrlProp703.xml"/><Relationship Id="rId165" Type="http://schemas.openxmlformats.org/officeDocument/2006/relationships/ctrlProp" Target="../ctrlProps/ctrlProp538.xml"/><Relationship Id="rId372" Type="http://schemas.openxmlformats.org/officeDocument/2006/relationships/ctrlProp" Target="../ctrlProps/ctrlProp745.xml"/><Relationship Id="rId232" Type="http://schemas.openxmlformats.org/officeDocument/2006/relationships/ctrlProp" Target="../ctrlProps/ctrlProp605.xml"/><Relationship Id="rId274" Type="http://schemas.openxmlformats.org/officeDocument/2006/relationships/ctrlProp" Target="../ctrlProps/ctrlProp647.xml"/><Relationship Id="rId27" Type="http://schemas.openxmlformats.org/officeDocument/2006/relationships/ctrlProp" Target="../ctrlProps/ctrlProp400.xml"/><Relationship Id="rId69" Type="http://schemas.openxmlformats.org/officeDocument/2006/relationships/ctrlProp" Target="../ctrlProps/ctrlProp442.xml"/><Relationship Id="rId134" Type="http://schemas.openxmlformats.org/officeDocument/2006/relationships/ctrlProp" Target="../ctrlProps/ctrlProp507.xml"/><Relationship Id="rId80" Type="http://schemas.openxmlformats.org/officeDocument/2006/relationships/ctrlProp" Target="../ctrlProps/ctrlProp453.xml"/><Relationship Id="rId176" Type="http://schemas.openxmlformats.org/officeDocument/2006/relationships/ctrlProp" Target="../ctrlProps/ctrlProp549.xml"/><Relationship Id="rId341" Type="http://schemas.openxmlformats.org/officeDocument/2006/relationships/ctrlProp" Target="../ctrlProps/ctrlProp714.xml"/><Relationship Id="rId383" Type="http://schemas.openxmlformats.org/officeDocument/2006/relationships/ctrlProp" Target="../ctrlProps/ctrlProp756.xml"/><Relationship Id="rId201" Type="http://schemas.openxmlformats.org/officeDocument/2006/relationships/ctrlProp" Target="../ctrlProps/ctrlProp574.xml"/><Relationship Id="rId243" Type="http://schemas.openxmlformats.org/officeDocument/2006/relationships/ctrlProp" Target="../ctrlProps/ctrlProp616.xml"/><Relationship Id="rId285" Type="http://schemas.openxmlformats.org/officeDocument/2006/relationships/ctrlProp" Target="../ctrlProps/ctrlProp658.xml"/><Relationship Id="rId17" Type="http://schemas.openxmlformats.org/officeDocument/2006/relationships/ctrlProp" Target="../ctrlProps/ctrlProp390.xml"/><Relationship Id="rId38" Type="http://schemas.openxmlformats.org/officeDocument/2006/relationships/ctrlProp" Target="../ctrlProps/ctrlProp411.xml"/><Relationship Id="rId59" Type="http://schemas.openxmlformats.org/officeDocument/2006/relationships/ctrlProp" Target="../ctrlProps/ctrlProp432.xml"/><Relationship Id="rId103" Type="http://schemas.openxmlformats.org/officeDocument/2006/relationships/ctrlProp" Target="../ctrlProps/ctrlProp476.xml"/><Relationship Id="rId124" Type="http://schemas.openxmlformats.org/officeDocument/2006/relationships/ctrlProp" Target="../ctrlProps/ctrlProp497.xml"/><Relationship Id="rId310" Type="http://schemas.openxmlformats.org/officeDocument/2006/relationships/ctrlProp" Target="../ctrlProps/ctrlProp683.xml"/><Relationship Id="rId70" Type="http://schemas.openxmlformats.org/officeDocument/2006/relationships/ctrlProp" Target="../ctrlProps/ctrlProp443.xml"/><Relationship Id="rId91" Type="http://schemas.openxmlformats.org/officeDocument/2006/relationships/ctrlProp" Target="../ctrlProps/ctrlProp464.xml"/><Relationship Id="rId145" Type="http://schemas.openxmlformats.org/officeDocument/2006/relationships/ctrlProp" Target="../ctrlProps/ctrlProp518.xml"/><Relationship Id="rId166" Type="http://schemas.openxmlformats.org/officeDocument/2006/relationships/ctrlProp" Target="../ctrlProps/ctrlProp539.xml"/><Relationship Id="rId187" Type="http://schemas.openxmlformats.org/officeDocument/2006/relationships/ctrlProp" Target="../ctrlProps/ctrlProp560.xml"/><Relationship Id="rId331" Type="http://schemas.openxmlformats.org/officeDocument/2006/relationships/ctrlProp" Target="../ctrlProps/ctrlProp704.xml"/><Relationship Id="rId352" Type="http://schemas.openxmlformats.org/officeDocument/2006/relationships/ctrlProp" Target="../ctrlProps/ctrlProp725.xml"/><Relationship Id="rId373" Type="http://schemas.openxmlformats.org/officeDocument/2006/relationships/ctrlProp" Target="../ctrlProps/ctrlProp746.xml"/><Relationship Id="rId394" Type="http://schemas.openxmlformats.org/officeDocument/2006/relationships/ctrlProp" Target="../ctrlProps/ctrlProp767.xml"/><Relationship Id="rId408" Type="http://schemas.openxmlformats.org/officeDocument/2006/relationships/ctrlProp" Target="../ctrlProps/ctrlProp781.xml"/><Relationship Id="rId1" Type="http://schemas.openxmlformats.org/officeDocument/2006/relationships/printerSettings" Target="../printerSettings/printerSettings3.bin"/><Relationship Id="rId212" Type="http://schemas.openxmlformats.org/officeDocument/2006/relationships/ctrlProp" Target="../ctrlProps/ctrlProp585.xml"/><Relationship Id="rId233" Type="http://schemas.openxmlformats.org/officeDocument/2006/relationships/ctrlProp" Target="../ctrlProps/ctrlProp606.xml"/><Relationship Id="rId254" Type="http://schemas.openxmlformats.org/officeDocument/2006/relationships/ctrlProp" Target="../ctrlProps/ctrlProp627.xml"/><Relationship Id="rId28" Type="http://schemas.openxmlformats.org/officeDocument/2006/relationships/ctrlProp" Target="../ctrlProps/ctrlProp401.xml"/><Relationship Id="rId49" Type="http://schemas.openxmlformats.org/officeDocument/2006/relationships/ctrlProp" Target="../ctrlProps/ctrlProp422.xml"/><Relationship Id="rId114" Type="http://schemas.openxmlformats.org/officeDocument/2006/relationships/ctrlProp" Target="../ctrlProps/ctrlProp487.xml"/><Relationship Id="rId275" Type="http://schemas.openxmlformats.org/officeDocument/2006/relationships/ctrlProp" Target="../ctrlProps/ctrlProp648.xml"/><Relationship Id="rId296" Type="http://schemas.openxmlformats.org/officeDocument/2006/relationships/ctrlProp" Target="../ctrlProps/ctrlProp669.xml"/><Relationship Id="rId300" Type="http://schemas.openxmlformats.org/officeDocument/2006/relationships/ctrlProp" Target="../ctrlProps/ctrlProp673.xml"/><Relationship Id="rId60" Type="http://schemas.openxmlformats.org/officeDocument/2006/relationships/ctrlProp" Target="../ctrlProps/ctrlProp433.xml"/><Relationship Id="rId81" Type="http://schemas.openxmlformats.org/officeDocument/2006/relationships/ctrlProp" Target="../ctrlProps/ctrlProp454.xml"/><Relationship Id="rId135" Type="http://schemas.openxmlformats.org/officeDocument/2006/relationships/ctrlProp" Target="../ctrlProps/ctrlProp508.xml"/><Relationship Id="rId156" Type="http://schemas.openxmlformats.org/officeDocument/2006/relationships/ctrlProp" Target="../ctrlProps/ctrlProp529.xml"/><Relationship Id="rId177" Type="http://schemas.openxmlformats.org/officeDocument/2006/relationships/ctrlProp" Target="../ctrlProps/ctrlProp550.xml"/><Relationship Id="rId198" Type="http://schemas.openxmlformats.org/officeDocument/2006/relationships/ctrlProp" Target="../ctrlProps/ctrlProp571.xml"/><Relationship Id="rId321" Type="http://schemas.openxmlformats.org/officeDocument/2006/relationships/ctrlProp" Target="../ctrlProps/ctrlProp694.xml"/><Relationship Id="rId342" Type="http://schemas.openxmlformats.org/officeDocument/2006/relationships/ctrlProp" Target="../ctrlProps/ctrlProp715.xml"/><Relationship Id="rId363" Type="http://schemas.openxmlformats.org/officeDocument/2006/relationships/ctrlProp" Target="../ctrlProps/ctrlProp736.xml"/><Relationship Id="rId384" Type="http://schemas.openxmlformats.org/officeDocument/2006/relationships/ctrlProp" Target="../ctrlProps/ctrlProp757.xml"/><Relationship Id="rId419" Type="http://schemas.openxmlformats.org/officeDocument/2006/relationships/ctrlProp" Target="../ctrlProps/ctrlProp792.xml"/><Relationship Id="rId202" Type="http://schemas.openxmlformats.org/officeDocument/2006/relationships/ctrlProp" Target="../ctrlProps/ctrlProp575.xml"/><Relationship Id="rId223" Type="http://schemas.openxmlformats.org/officeDocument/2006/relationships/ctrlProp" Target="../ctrlProps/ctrlProp596.xml"/><Relationship Id="rId244" Type="http://schemas.openxmlformats.org/officeDocument/2006/relationships/ctrlProp" Target="../ctrlProps/ctrlProp617.xml"/><Relationship Id="rId18" Type="http://schemas.openxmlformats.org/officeDocument/2006/relationships/ctrlProp" Target="../ctrlProps/ctrlProp391.xml"/><Relationship Id="rId39" Type="http://schemas.openxmlformats.org/officeDocument/2006/relationships/ctrlProp" Target="../ctrlProps/ctrlProp412.xml"/><Relationship Id="rId265" Type="http://schemas.openxmlformats.org/officeDocument/2006/relationships/ctrlProp" Target="../ctrlProps/ctrlProp638.xml"/><Relationship Id="rId286" Type="http://schemas.openxmlformats.org/officeDocument/2006/relationships/ctrlProp" Target="../ctrlProps/ctrlProp659.xml"/><Relationship Id="rId50" Type="http://schemas.openxmlformats.org/officeDocument/2006/relationships/ctrlProp" Target="../ctrlProps/ctrlProp423.xml"/><Relationship Id="rId104" Type="http://schemas.openxmlformats.org/officeDocument/2006/relationships/ctrlProp" Target="../ctrlProps/ctrlProp477.xml"/><Relationship Id="rId125" Type="http://schemas.openxmlformats.org/officeDocument/2006/relationships/ctrlProp" Target="../ctrlProps/ctrlProp498.xml"/><Relationship Id="rId146" Type="http://schemas.openxmlformats.org/officeDocument/2006/relationships/ctrlProp" Target="../ctrlProps/ctrlProp519.xml"/><Relationship Id="rId167" Type="http://schemas.openxmlformats.org/officeDocument/2006/relationships/ctrlProp" Target="../ctrlProps/ctrlProp540.xml"/><Relationship Id="rId188" Type="http://schemas.openxmlformats.org/officeDocument/2006/relationships/ctrlProp" Target="../ctrlProps/ctrlProp561.xml"/><Relationship Id="rId311" Type="http://schemas.openxmlformats.org/officeDocument/2006/relationships/ctrlProp" Target="../ctrlProps/ctrlProp684.xml"/><Relationship Id="rId332" Type="http://schemas.openxmlformats.org/officeDocument/2006/relationships/ctrlProp" Target="../ctrlProps/ctrlProp705.xml"/><Relationship Id="rId353" Type="http://schemas.openxmlformats.org/officeDocument/2006/relationships/ctrlProp" Target="../ctrlProps/ctrlProp726.xml"/><Relationship Id="rId374" Type="http://schemas.openxmlformats.org/officeDocument/2006/relationships/ctrlProp" Target="../ctrlProps/ctrlProp747.xml"/><Relationship Id="rId395" Type="http://schemas.openxmlformats.org/officeDocument/2006/relationships/ctrlProp" Target="../ctrlProps/ctrlProp768.xml"/><Relationship Id="rId409" Type="http://schemas.openxmlformats.org/officeDocument/2006/relationships/ctrlProp" Target="../ctrlProps/ctrlProp782.xml"/><Relationship Id="rId71" Type="http://schemas.openxmlformats.org/officeDocument/2006/relationships/ctrlProp" Target="../ctrlProps/ctrlProp444.xml"/><Relationship Id="rId92" Type="http://schemas.openxmlformats.org/officeDocument/2006/relationships/ctrlProp" Target="../ctrlProps/ctrlProp465.xml"/><Relationship Id="rId213" Type="http://schemas.openxmlformats.org/officeDocument/2006/relationships/ctrlProp" Target="../ctrlProps/ctrlProp586.xml"/><Relationship Id="rId234" Type="http://schemas.openxmlformats.org/officeDocument/2006/relationships/ctrlProp" Target="../ctrlProps/ctrlProp607.xml"/><Relationship Id="rId420" Type="http://schemas.openxmlformats.org/officeDocument/2006/relationships/ctrlProp" Target="../ctrlProps/ctrlProp793.xml"/><Relationship Id="rId2" Type="http://schemas.openxmlformats.org/officeDocument/2006/relationships/drawing" Target="../drawings/drawing6.xml"/><Relationship Id="rId29" Type="http://schemas.openxmlformats.org/officeDocument/2006/relationships/ctrlProp" Target="../ctrlProps/ctrlProp402.xml"/><Relationship Id="rId255" Type="http://schemas.openxmlformats.org/officeDocument/2006/relationships/ctrlProp" Target="../ctrlProps/ctrlProp628.xml"/><Relationship Id="rId276" Type="http://schemas.openxmlformats.org/officeDocument/2006/relationships/ctrlProp" Target="../ctrlProps/ctrlProp649.xml"/><Relationship Id="rId297" Type="http://schemas.openxmlformats.org/officeDocument/2006/relationships/ctrlProp" Target="../ctrlProps/ctrlProp670.xml"/><Relationship Id="rId40" Type="http://schemas.openxmlformats.org/officeDocument/2006/relationships/ctrlProp" Target="../ctrlProps/ctrlProp413.xml"/><Relationship Id="rId115" Type="http://schemas.openxmlformats.org/officeDocument/2006/relationships/ctrlProp" Target="../ctrlProps/ctrlProp488.xml"/><Relationship Id="rId136" Type="http://schemas.openxmlformats.org/officeDocument/2006/relationships/ctrlProp" Target="../ctrlProps/ctrlProp509.xml"/><Relationship Id="rId157" Type="http://schemas.openxmlformats.org/officeDocument/2006/relationships/ctrlProp" Target="../ctrlProps/ctrlProp530.xml"/><Relationship Id="rId178" Type="http://schemas.openxmlformats.org/officeDocument/2006/relationships/ctrlProp" Target="../ctrlProps/ctrlProp551.xml"/><Relationship Id="rId301" Type="http://schemas.openxmlformats.org/officeDocument/2006/relationships/ctrlProp" Target="../ctrlProps/ctrlProp674.xml"/><Relationship Id="rId322" Type="http://schemas.openxmlformats.org/officeDocument/2006/relationships/ctrlProp" Target="../ctrlProps/ctrlProp695.xml"/><Relationship Id="rId343" Type="http://schemas.openxmlformats.org/officeDocument/2006/relationships/ctrlProp" Target="../ctrlProps/ctrlProp716.xml"/><Relationship Id="rId364" Type="http://schemas.openxmlformats.org/officeDocument/2006/relationships/ctrlProp" Target="../ctrlProps/ctrlProp737.xml"/><Relationship Id="rId61" Type="http://schemas.openxmlformats.org/officeDocument/2006/relationships/ctrlProp" Target="../ctrlProps/ctrlProp434.xml"/><Relationship Id="rId82" Type="http://schemas.openxmlformats.org/officeDocument/2006/relationships/ctrlProp" Target="../ctrlProps/ctrlProp455.xml"/><Relationship Id="rId199" Type="http://schemas.openxmlformats.org/officeDocument/2006/relationships/ctrlProp" Target="../ctrlProps/ctrlProp572.xml"/><Relationship Id="rId203" Type="http://schemas.openxmlformats.org/officeDocument/2006/relationships/ctrlProp" Target="../ctrlProps/ctrlProp576.xml"/><Relationship Id="rId385" Type="http://schemas.openxmlformats.org/officeDocument/2006/relationships/ctrlProp" Target="../ctrlProps/ctrlProp758.xml"/><Relationship Id="rId19" Type="http://schemas.openxmlformats.org/officeDocument/2006/relationships/ctrlProp" Target="../ctrlProps/ctrlProp392.xml"/><Relationship Id="rId224" Type="http://schemas.openxmlformats.org/officeDocument/2006/relationships/ctrlProp" Target="../ctrlProps/ctrlProp597.xml"/><Relationship Id="rId245" Type="http://schemas.openxmlformats.org/officeDocument/2006/relationships/ctrlProp" Target="../ctrlProps/ctrlProp618.xml"/><Relationship Id="rId266" Type="http://schemas.openxmlformats.org/officeDocument/2006/relationships/ctrlProp" Target="../ctrlProps/ctrlProp639.xml"/><Relationship Id="rId287" Type="http://schemas.openxmlformats.org/officeDocument/2006/relationships/ctrlProp" Target="../ctrlProps/ctrlProp660.xml"/><Relationship Id="rId410" Type="http://schemas.openxmlformats.org/officeDocument/2006/relationships/ctrlProp" Target="../ctrlProps/ctrlProp783.xml"/><Relationship Id="rId30" Type="http://schemas.openxmlformats.org/officeDocument/2006/relationships/ctrlProp" Target="../ctrlProps/ctrlProp403.xml"/><Relationship Id="rId105" Type="http://schemas.openxmlformats.org/officeDocument/2006/relationships/ctrlProp" Target="../ctrlProps/ctrlProp478.xml"/><Relationship Id="rId126" Type="http://schemas.openxmlformats.org/officeDocument/2006/relationships/ctrlProp" Target="../ctrlProps/ctrlProp499.xml"/><Relationship Id="rId147" Type="http://schemas.openxmlformats.org/officeDocument/2006/relationships/ctrlProp" Target="../ctrlProps/ctrlProp520.xml"/><Relationship Id="rId168" Type="http://schemas.openxmlformats.org/officeDocument/2006/relationships/ctrlProp" Target="../ctrlProps/ctrlProp541.xml"/><Relationship Id="rId312" Type="http://schemas.openxmlformats.org/officeDocument/2006/relationships/ctrlProp" Target="../ctrlProps/ctrlProp685.xml"/><Relationship Id="rId333" Type="http://schemas.openxmlformats.org/officeDocument/2006/relationships/ctrlProp" Target="../ctrlProps/ctrlProp706.xml"/><Relationship Id="rId354" Type="http://schemas.openxmlformats.org/officeDocument/2006/relationships/ctrlProp" Target="../ctrlProps/ctrlProp727.xml"/><Relationship Id="rId51" Type="http://schemas.openxmlformats.org/officeDocument/2006/relationships/ctrlProp" Target="../ctrlProps/ctrlProp424.xml"/><Relationship Id="rId72" Type="http://schemas.openxmlformats.org/officeDocument/2006/relationships/ctrlProp" Target="../ctrlProps/ctrlProp445.xml"/><Relationship Id="rId93" Type="http://schemas.openxmlformats.org/officeDocument/2006/relationships/ctrlProp" Target="../ctrlProps/ctrlProp466.xml"/><Relationship Id="rId189" Type="http://schemas.openxmlformats.org/officeDocument/2006/relationships/ctrlProp" Target="../ctrlProps/ctrlProp562.xml"/><Relationship Id="rId375" Type="http://schemas.openxmlformats.org/officeDocument/2006/relationships/ctrlProp" Target="../ctrlProps/ctrlProp748.xml"/><Relationship Id="rId396" Type="http://schemas.openxmlformats.org/officeDocument/2006/relationships/ctrlProp" Target="../ctrlProps/ctrlProp769.xml"/><Relationship Id="rId3" Type="http://schemas.openxmlformats.org/officeDocument/2006/relationships/vmlDrawing" Target="../drawings/vmlDrawing4.vml"/><Relationship Id="rId214" Type="http://schemas.openxmlformats.org/officeDocument/2006/relationships/ctrlProp" Target="../ctrlProps/ctrlProp587.xml"/><Relationship Id="rId235" Type="http://schemas.openxmlformats.org/officeDocument/2006/relationships/ctrlProp" Target="../ctrlProps/ctrlProp608.xml"/><Relationship Id="rId256" Type="http://schemas.openxmlformats.org/officeDocument/2006/relationships/ctrlProp" Target="../ctrlProps/ctrlProp629.xml"/><Relationship Id="rId277" Type="http://schemas.openxmlformats.org/officeDocument/2006/relationships/ctrlProp" Target="../ctrlProps/ctrlProp650.xml"/><Relationship Id="rId298" Type="http://schemas.openxmlformats.org/officeDocument/2006/relationships/ctrlProp" Target="../ctrlProps/ctrlProp671.xml"/><Relationship Id="rId400" Type="http://schemas.openxmlformats.org/officeDocument/2006/relationships/ctrlProp" Target="../ctrlProps/ctrlProp773.xml"/><Relationship Id="rId421" Type="http://schemas.openxmlformats.org/officeDocument/2006/relationships/ctrlProp" Target="../ctrlProps/ctrlProp794.xml"/><Relationship Id="rId116" Type="http://schemas.openxmlformats.org/officeDocument/2006/relationships/ctrlProp" Target="../ctrlProps/ctrlProp489.xml"/><Relationship Id="rId137" Type="http://schemas.openxmlformats.org/officeDocument/2006/relationships/ctrlProp" Target="../ctrlProps/ctrlProp510.xml"/><Relationship Id="rId158" Type="http://schemas.openxmlformats.org/officeDocument/2006/relationships/ctrlProp" Target="../ctrlProps/ctrlProp531.xml"/><Relationship Id="rId302" Type="http://schemas.openxmlformats.org/officeDocument/2006/relationships/ctrlProp" Target="../ctrlProps/ctrlProp675.xml"/><Relationship Id="rId323" Type="http://schemas.openxmlformats.org/officeDocument/2006/relationships/ctrlProp" Target="../ctrlProps/ctrlProp696.xml"/><Relationship Id="rId344" Type="http://schemas.openxmlformats.org/officeDocument/2006/relationships/ctrlProp" Target="../ctrlProps/ctrlProp717.xml"/><Relationship Id="rId20" Type="http://schemas.openxmlformats.org/officeDocument/2006/relationships/ctrlProp" Target="../ctrlProps/ctrlProp393.xml"/><Relationship Id="rId41" Type="http://schemas.openxmlformats.org/officeDocument/2006/relationships/ctrlProp" Target="../ctrlProps/ctrlProp414.xml"/><Relationship Id="rId62" Type="http://schemas.openxmlformats.org/officeDocument/2006/relationships/ctrlProp" Target="../ctrlProps/ctrlProp435.xml"/><Relationship Id="rId83" Type="http://schemas.openxmlformats.org/officeDocument/2006/relationships/ctrlProp" Target="../ctrlProps/ctrlProp456.xml"/><Relationship Id="rId179" Type="http://schemas.openxmlformats.org/officeDocument/2006/relationships/ctrlProp" Target="../ctrlProps/ctrlProp552.xml"/><Relationship Id="rId365" Type="http://schemas.openxmlformats.org/officeDocument/2006/relationships/ctrlProp" Target="../ctrlProps/ctrlProp738.xml"/><Relationship Id="rId386" Type="http://schemas.openxmlformats.org/officeDocument/2006/relationships/ctrlProp" Target="../ctrlProps/ctrlProp759.xml"/><Relationship Id="rId190" Type="http://schemas.openxmlformats.org/officeDocument/2006/relationships/ctrlProp" Target="../ctrlProps/ctrlProp563.xml"/><Relationship Id="rId204" Type="http://schemas.openxmlformats.org/officeDocument/2006/relationships/ctrlProp" Target="../ctrlProps/ctrlProp577.xml"/><Relationship Id="rId225" Type="http://schemas.openxmlformats.org/officeDocument/2006/relationships/ctrlProp" Target="../ctrlProps/ctrlProp598.xml"/><Relationship Id="rId246" Type="http://schemas.openxmlformats.org/officeDocument/2006/relationships/ctrlProp" Target="../ctrlProps/ctrlProp619.xml"/><Relationship Id="rId267" Type="http://schemas.openxmlformats.org/officeDocument/2006/relationships/ctrlProp" Target="../ctrlProps/ctrlProp640.xml"/><Relationship Id="rId288" Type="http://schemas.openxmlformats.org/officeDocument/2006/relationships/ctrlProp" Target="../ctrlProps/ctrlProp661.xml"/><Relationship Id="rId411" Type="http://schemas.openxmlformats.org/officeDocument/2006/relationships/ctrlProp" Target="../ctrlProps/ctrlProp784.xml"/><Relationship Id="rId106" Type="http://schemas.openxmlformats.org/officeDocument/2006/relationships/ctrlProp" Target="../ctrlProps/ctrlProp479.xml"/><Relationship Id="rId127" Type="http://schemas.openxmlformats.org/officeDocument/2006/relationships/ctrlProp" Target="../ctrlProps/ctrlProp500.xml"/><Relationship Id="rId313" Type="http://schemas.openxmlformats.org/officeDocument/2006/relationships/ctrlProp" Target="../ctrlProps/ctrlProp686.xml"/><Relationship Id="rId10" Type="http://schemas.openxmlformats.org/officeDocument/2006/relationships/ctrlProp" Target="../ctrlProps/ctrlProp383.xml"/><Relationship Id="rId31" Type="http://schemas.openxmlformats.org/officeDocument/2006/relationships/ctrlProp" Target="../ctrlProps/ctrlProp404.xml"/><Relationship Id="rId52" Type="http://schemas.openxmlformats.org/officeDocument/2006/relationships/ctrlProp" Target="../ctrlProps/ctrlProp425.xml"/><Relationship Id="rId73" Type="http://schemas.openxmlformats.org/officeDocument/2006/relationships/ctrlProp" Target="../ctrlProps/ctrlProp446.xml"/><Relationship Id="rId94" Type="http://schemas.openxmlformats.org/officeDocument/2006/relationships/ctrlProp" Target="../ctrlProps/ctrlProp467.xml"/><Relationship Id="rId148" Type="http://schemas.openxmlformats.org/officeDocument/2006/relationships/ctrlProp" Target="../ctrlProps/ctrlProp521.xml"/><Relationship Id="rId169" Type="http://schemas.openxmlformats.org/officeDocument/2006/relationships/ctrlProp" Target="../ctrlProps/ctrlProp542.xml"/><Relationship Id="rId334" Type="http://schemas.openxmlformats.org/officeDocument/2006/relationships/ctrlProp" Target="../ctrlProps/ctrlProp707.xml"/><Relationship Id="rId355" Type="http://schemas.openxmlformats.org/officeDocument/2006/relationships/ctrlProp" Target="../ctrlProps/ctrlProp728.xml"/><Relationship Id="rId376" Type="http://schemas.openxmlformats.org/officeDocument/2006/relationships/ctrlProp" Target="../ctrlProps/ctrlProp749.xml"/><Relationship Id="rId397" Type="http://schemas.openxmlformats.org/officeDocument/2006/relationships/ctrlProp" Target="../ctrlProps/ctrlProp770.xml"/><Relationship Id="rId4" Type="http://schemas.openxmlformats.org/officeDocument/2006/relationships/ctrlProp" Target="../ctrlProps/ctrlProp377.xml"/><Relationship Id="rId180" Type="http://schemas.openxmlformats.org/officeDocument/2006/relationships/ctrlProp" Target="../ctrlProps/ctrlProp553.xml"/><Relationship Id="rId215" Type="http://schemas.openxmlformats.org/officeDocument/2006/relationships/ctrlProp" Target="../ctrlProps/ctrlProp588.xml"/><Relationship Id="rId236" Type="http://schemas.openxmlformats.org/officeDocument/2006/relationships/ctrlProp" Target="../ctrlProps/ctrlProp609.xml"/><Relationship Id="rId257" Type="http://schemas.openxmlformats.org/officeDocument/2006/relationships/ctrlProp" Target="../ctrlProps/ctrlProp630.xml"/><Relationship Id="rId278" Type="http://schemas.openxmlformats.org/officeDocument/2006/relationships/ctrlProp" Target="../ctrlProps/ctrlProp651.xml"/><Relationship Id="rId401" Type="http://schemas.openxmlformats.org/officeDocument/2006/relationships/ctrlProp" Target="../ctrlProps/ctrlProp774.xml"/><Relationship Id="rId422" Type="http://schemas.openxmlformats.org/officeDocument/2006/relationships/ctrlProp" Target="../ctrlProps/ctrlProp795.xml"/><Relationship Id="rId303" Type="http://schemas.openxmlformats.org/officeDocument/2006/relationships/ctrlProp" Target="../ctrlProps/ctrlProp676.xml"/><Relationship Id="rId42" Type="http://schemas.openxmlformats.org/officeDocument/2006/relationships/ctrlProp" Target="../ctrlProps/ctrlProp415.xml"/><Relationship Id="rId84" Type="http://schemas.openxmlformats.org/officeDocument/2006/relationships/ctrlProp" Target="../ctrlProps/ctrlProp457.xml"/><Relationship Id="rId138" Type="http://schemas.openxmlformats.org/officeDocument/2006/relationships/ctrlProp" Target="../ctrlProps/ctrlProp511.xml"/><Relationship Id="rId345" Type="http://schemas.openxmlformats.org/officeDocument/2006/relationships/ctrlProp" Target="../ctrlProps/ctrlProp718.xml"/><Relationship Id="rId387" Type="http://schemas.openxmlformats.org/officeDocument/2006/relationships/ctrlProp" Target="../ctrlProps/ctrlProp760.xml"/><Relationship Id="rId191" Type="http://schemas.openxmlformats.org/officeDocument/2006/relationships/ctrlProp" Target="../ctrlProps/ctrlProp564.xml"/><Relationship Id="rId205" Type="http://schemas.openxmlformats.org/officeDocument/2006/relationships/ctrlProp" Target="../ctrlProps/ctrlProp578.xml"/><Relationship Id="rId247" Type="http://schemas.openxmlformats.org/officeDocument/2006/relationships/ctrlProp" Target="../ctrlProps/ctrlProp620.xml"/><Relationship Id="rId412" Type="http://schemas.openxmlformats.org/officeDocument/2006/relationships/ctrlProp" Target="../ctrlProps/ctrlProp785.xml"/><Relationship Id="rId107" Type="http://schemas.openxmlformats.org/officeDocument/2006/relationships/ctrlProp" Target="../ctrlProps/ctrlProp480.xml"/><Relationship Id="rId289" Type="http://schemas.openxmlformats.org/officeDocument/2006/relationships/ctrlProp" Target="../ctrlProps/ctrlProp662.xml"/><Relationship Id="rId11" Type="http://schemas.openxmlformats.org/officeDocument/2006/relationships/ctrlProp" Target="../ctrlProps/ctrlProp384.xml"/><Relationship Id="rId53" Type="http://schemas.openxmlformats.org/officeDocument/2006/relationships/ctrlProp" Target="../ctrlProps/ctrlProp426.xml"/><Relationship Id="rId149" Type="http://schemas.openxmlformats.org/officeDocument/2006/relationships/ctrlProp" Target="../ctrlProps/ctrlProp522.xml"/><Relationship Id="rId314" Type="http://schemas.openxmlformats.org/officeDocument/2006/relationships/ctrlProp" Target="../ctrlProps/ctrlProp687.xml"/><Relationship Id="rId356" Type="http://schemas.openxmlformats.org/officeDocument/2006/relationships/ctrlProp" Target="../ctrlProps/ctrlProp729.xml"/><Relationship Id="rId398" Type="http://schemas.openxmlformats.org/officeDocument/2006/relationships/ctrlProp" Target="../ctrlProps/ctrlProp771.xml"/><Relationship Id="rId95" Type="http://schemas.openxmlformats.org/officeDocument/2006/relationships/ctrlProp" Target="../ctrlProps/ctrlProp468.xml"/><Relationship Id="rId160" Type="http://schemas.openxmlformats.org/officeDocument/2006/relationships/ctrlProp" Target="../ctrlProps/ctrlProp533.xml"/><Relationship Id="rId216" Type="http://schemas.openxmlformats.org/officeDocument/2006/relationships/ctrlProp" Target="../ctrlProps/ctrlProp589.xml"/><Relationship Id="rId423" Type="http://schemas.openxmlformats.org/officeDocument/2006/relationships/ctrlProp" Target="../ctrlProps/ctrlProp796.xml"/><Relationship Id="rId258" Type="http://schemas.openxmlformats.org/officeDocument/2006/relationships/ctrlProp" Target="../ctrlProps/ctrlProp631.xml"/><Relationship Id="rId22" Type="http://schemas.openxmlformats.org/officeDocument/2006/relationships/ctrlProp" Target="../ctrlProps/ctrlProp395.xml"/><Relationship Id="rId64" Type="http://schemas.openxmlformats.org/officeDocument/2006/relationships/ctrlProp" Target="../ctrlProps/ctrlProp437.xml"/><Relationship Id="rId118" Type="http://schemas.openxmlformats.org/officeDocument/2006/relationships/ctrlProp" Target="../ctrlProps/ctrlProp491.xml"/><Relationship Id="rId325" Type="http://schemas.openxmlformats.org/officeDocument/2006/relationships/ctrlProp" Target="../ctrlProps/ctrlProp698.xml"/><Relationship Id="rId367" Type="http://schemas.openxmlformats.org/officeDocument/2006/relationships/ctrlProp" Target="../ctrlProps/ctrlProp740.xml"/><Relationship Id="rId171" Type="http://schemas.openxmlformats.org/officeDocument/2006/relationships/ctrlProp" Target="../ctrlProps/ctrlProp544.xml"/><Relationship Id="rId227" Type="http://schemas.openxmlformats.org/officeDocument/2006/relationships/ctrlProp" Target="../ctrlProps/ctrlProp600.xml"/><Relationship Id="rId269" Type="http://schemas.openxmlformats.org/officeDocument/2006/relationships/ctrlProp" Target="../ctrlProps/ctrlProp642.xml"/><Relationship Id="rId33" Type="http://schemas.openxmlformats.org/officeDocument/2006/relationships/ctrlProp" Target="../ctrlProps/ctrlProp406.xml"/><Relationship Id="rId129" Type="http://schemas.openxmlformats.org/officeDocument/2006/relationships/ctrlProp" Target="../ctrlProps/ctrlProp502.xml"/><Relationship Id="rId280" Type="http://schemas.openxmlformats.org/officeDocument/2006/relationships/ctrlProp" Target="../ctrlProps/ctrlProp653.xml"/><Relationship Id="rId336" Type="http://schemas.openxmlformats.org/officeDocument/2006/relationships/ctrlProp" Target="../ctrlProps/ctrlProp709.xml"/><Relationship Id="rId75" Type="http://schemas.openxmlformats.org/officeDocument/2006/relationships/ctrlProp" Target="../ctrlProps/ctrlProp448.xml"/><Relationship Id="rId140" Type="http://schemas.openxmlformats.org/officeDocument/2006/relationships/ctrlProp" Target="../ctrlProps/ctrlProp513.xml"/><Relationship Id="rId182" Type="http://schemas.openxmlformats.org/officeDocument/2006/relationships/ctrlProp" Target="../ctrlProps/ctrlProp555.xml"/><Relationship Id="rId378" Type="http://schemas.openxmlformats.org/officeDocument/2006/relationships/ctrlProp" Target="../ctrlProps/ctrlProp751.xml"/><Relationship Id="rId403" Type="http://schemas.openxmlformats.org/officeDocument/2006/relationships/ctrlProp" Target="../ctrlProps/ctrlProp776.xml"/><Relationship Id="rId6" Type="http://schemas.openxmlformats.org/officeDocument/2006/relationships/ctrlProp" Target="../ctrlProps/ctrlProp379.xml"/><Relationship Id="rId238" Type="http://schemas.openxmlformats.org/officeDocument/2006/relationships/ctrlProp" Target="../ctrlProps/ctrlProp611.xml"/><Relationship Id="rId291" Type="http://schemas.openxmlformats.org/officeDocument/2006/relationships/ctrlProp" Target="../ctrlProps/ctrlProp664.xml"/><Relationship Id="rId305" Type="http://schemas.openxmlformats.org/officeDocument/2006/relationships/ctrlProp" Target="../ctrlProps/ctrlProp678.xml"/><Relationship Id="rId347" Type="http://schemas.openxmlformats.org/officeDocument/2006/relationships/ctrlProp" Target="../ctrlProps/ctrlProp720.xml"/><Relationship Id="rId44" Type="http://schemas.openxmlformats.org/officeDocument/2006/relationships/ctrlProp" Target="../ctrlProps/ctrlProp417.xml"/><Relationship Id="rId86" Type="http://schemas.openxmlformats.org/officeDocument/2006/relationships/ctrlProp" Target="../ctrlProps/ctrlProp459.xml"/><Relationship Id="rId151" Type="http://schemas.openxmlformats.org/officeDocument/2006/relationships/ctrlProp" Target="../ctrlProps/ctrlProp524.xml"/><Relationship Id="rId389" Type="http://schemas.openxmlformats.org/officeDocument/2006/relationships/ctrlProp" Target="../ctrlProps/ctrlProp762.xml"/><Relationship Id="rId193" Type="http://schemas.openxmlformats.org/officeDocument/2006/relationships/ctrlProp" Target="../ctrlProps/ctrlProp566.xml"/><Relationship Id="rId207" Type="http://schemas.openxmlformats.org/officeDocument/2006/relationships/ctrlProp" Target="../ctrlProps/ctrlProp580.xml"/><Relationship Id="rId249" Type="http://schemas.openxmlformats.org/officeDocument/2006/relationships/ctrlProp" Target="../ctrlProps/ctrlProp622.xml"/><Relationship Id="rId414" Type="http://schemas.openxmlformats.org/officeDocument/2006/relationships/ctrlProp" Target="../ctrlProps/ctrlProp787.xml"/><Relationship Id="rId13" Type="http://schemas.openxmlformats.org/officeDocument/2006/relationships/ctrlProp" Target="../ctrlProps/ctrlProp386.xml"/><Relationship Id="rId109" Type="http://schemas.openxmlformats.org/officeDocument/2006/relationships/ctrlProp" Target="../ctrlProps/ctrlProp482.xml"/><Relationship Id="rId260" Type="http://schemas.openxmlformats.org/officeDocument/2006/relationships/ctrlProp" Target="../ctrlProps/ctrlProp633.xml"/><Relationship Id="rId316" Type="http://schemas.openxmlformats.org/officeDocument/2006/relationships/ctrlProp" Target="../ctrlProps/ctrlProp689.xml"/><Relationship Id="rId55" Type="http://schemas.openxmlformats.org/officeDocument/2006/relationships/ctrlProp" Target="../ctrlProps/ctrlProp428.xml"/><Relationship Id="rId97" Type="http://schemas.openxmlformats.org/officeDocument/2006/relationships/ctrlProp" Target="../ctrlProps/ctrlProp470.xml"/><Relationship Id="rId120" Type="http://schemas.openxmlformats.org/officeDocument/2006/relationships/ctrlProp" Target="../ctrlProps/ctrlProp493.xml"/><Relationship Id="rId358" Type="http://schemas.openxmlformats.org/officeDocument/2006/relationships/ctrlProp" Target="../ctrlProps/ctrlProp731.xml"/><Relationship Id="rId162" Type="http://schemas.openxmlformats.org/officeDocument/2006/relationships/ctrlProp" Target="../ctrlProps/ctrlProp535.xml"/><Relationship Id="rId218" Type="http://schemas.openxmlformats.org/officeDocument/2006/relationships/ctrlProp" Target="../ctrlProps/ctrlProp591.xml"/><Relationship Id="rId271" Type="http://schemas.openxmlformats.org/officeDocument/2006/relationships/ctrlProp" Target="../ctrlProps/ctrlProp644.xml"/><Relationship Id="rId24" Type="http://schemas.openxmlformats.org/officeDocument/2006/relationships/ctrlProp" Target="../ctrlProps/ctrlProp397.xml"/><Relationship Id="rId66" Type="http://schemas.openxmlformats.org/officeDocument/2006/relationships/ctrlProp" Target="../ctrlProps/ctrlProp439.xml"/><Relationship Id="rId131" Type="http://schemas.openxmlformats.org/officeDocument/2006/relationships/ctrlProp" Target="../ctrlProps/ctrlProp504.xml"/><Relationship Id="rId327" Type="http://schemas.openxmlformats.org/officeDocument/2006/relationships/ctrlProp" Target="../ctrlProps/ctrlProp700.xml"/><Relationship Id="rId369" Type="http://schemas.openxmlformats.org/officeDocument/2006/relationships/ctrlProp" Target="../ctrlProps/ctrlProp742.xml"/><Relationship Id="rId173" Type="http://schemas.openxmlformats.org/officeDocument/2006/relationships/ctrlProp" Target="../ctrlProps/ctrlProp546.xml"/><Relationship Id="rId229" Type="http://schemas.openxmlformats.org/officeDocument/2006/relationships/ctrlProp" Target="../ctrlProps/ctrlProp602.xml"/><Relationship Id="rId380" Type="http://schemas.openxmlformats.org/officeDocument/2006/relationships/ctrlProp" Target="../ctrlProps/ctrlProp753.xml"/><Relationship Id="rId240" Type="http://schemas.openxmlformats.org/officeDocument/2006/relationships/ctrlProp" Target="../ctrlProps/ctrlProp613.xml"/><Relationship Id="rId35" Type="http://schemas.openxmlformats.org/officeDocument/2006/relationships/ctrlProp" Target="../ctrlProps/ctrlProp408.xml"/><Relationship Id="rId77" Type="http://schemas.openxmlformats.org/officeDocument/2006/relationships/ctrlProp" Target="../ctrlProps/ctrlProp450.xml"/><Relationship Id="rId100" Type="http://schemas.openxmlformats.org/officeDocument/2006/relationships/ctrlProp" Target="../ctrlProps/ctrlProp473.xml"/><Relationship Id="rId282" Type="http://schemas.openxmlformats.org/officeDocument/2006/relationships/ctrlProp" Target="../ctrlProps/ctrlProp655.xml"/><Relationship Id="rId338" Type="http://schemas.openxmlformats.org/officeDocument/2006/relationships/ctrlProp" Target="../ctrlProps/ctrlProp711.xml"/><Relationship Id="rId8" Type="http://schemas.openxmlformats.org/officeDocument/2006/relationships/ctrlProp" Target="../ctrlProps/ctrlProp381.xml"/><Relationship Id="rId142" Type="http://schemas.openxmlformats.org/officeDocument/2006/relationships/ctrlProp" Target="../ctrlProps/ctrlProp515.xml"/><Relationship Id="rId184" Type="http://schemas.openxmlformats.org/officeDocument/2006/relationships/ctrlProp" Target="../ctrlProps/ctrlProp557.xml"/><Relationship Id="rId391" Type="http://schemas.openxmlformats.org/officeDocument/2006/relationships/ctrlProp" Target="../ctrlProps/ctrlProp764.xml"/><Relationship Id="rId405" Type="http://schemas.openxmlformats.org/officeDocument/2006/relationships/ctrlProp" Target="../ctrlProps/ctrlProp778.xml"/><Relationship Id="rId251" Type="http://schemas.openxmlformats.org/officeDocument/2006/relationships/ctrlProp" Target="../ctrlProps/ctrlProp624.xml"/><Relationship Id="rId46" Type="http://schemas.openxmlformats.org/officeDocument/2006/relationships/ctrlProp" Target="../ctrlProps/ctrlProp419.xml"/><Relationship Id="rId293" Type="http://schemas.openxmlformats.org/officeDocument/2006/relationships/ctrlProp" Target="../ctrlProps/ctrlProp666.xml"/><Relationship Id="rId307" Type="http://schemas.openxmlformats.org/officeDocument/2006/relationships/ctrlProp" Target="../ctrlProps/ctrlProp680.xml"/><Relationship Id="rId349" Type="http://schemas.openxmlformats.org/officeDocument/2006/relationships/ctrlProp" Target="../ctrlProps/ctrlProp722.xml"/><Relationship Id="rId88" Type="http://schemas.openxmlformats.org/officeDocument/2006/relationships/ctrlProp" Target="../ctrlProps/ctrlProp461.xml"/><Relationship Id="rId111" Type="http://schemas.openxmlformats.org/officeDocument/2006/relationships/ctrlProp" Target="../ctrlProps/ctrlProp484.xml"/><Relationship Id="rId153" Type="http://schemas.openxmlformats.org/officeDocument/2006/relationships/ctrlProp" Target="../ctrlProps/ctrlProp526.xml"/><Relationship Id="rId195" Type="http://schemas.openxmlformats.org/officeDocument/2006/relationships/ctrlProp" Target="../ctrlProps/ctrlProp568.xml"/><Relationship Id="rId209" Type="http://schemas.openxmlformats.org/officeDocument/2006/relationships/ctrlProp" Target="../ctrlProps/ctrlProp582.xml"/><Relationship Id="rId360" Type="http://schemas.openxmlformats.org/officeDocument/2006/relationships/ctrlProp" Target="../ctrlProps/ctrlProp733.xml"/><Relationship Id="rId416" Type="http://schemas.openxmlformats.org/officeDocument/2006/relationships/ctrlProp" Target="../ctrlProps/ctrlProp789.xml"/><Relationship Id="rId220" Type="http://schemas.openxmlformats.org/officeDocument/2006/relationships/ctrlProp" Target="../ctrlProps/ctrlProp593.xml"/><Relationship Id="rId15" Type="http://schemas.openxmlformats.org/officeDocument/2006/relationships/ctrlProp" Target="../ctrlProps/ctrlProp388.xml"/><Relationship Id="rId57" Type="http://schemas.openxmlformats.org/officeDocument/2006/relationships/ctrlProp" Target="../ctrlProps/ctrlProp430.xml"/><Relationship Id="rId262" Type="http://schemas.openxmlformats.org/officeDocument/2006/relationships/ctrlProp" Target="../ctrlProps/ctrlProp635.xml"/><Relationship Id="rId318" Type="http://schemas.openxmlformats.org/officeDocument/2006/relationships/ctrlProp" Target="../ctrlProps/ctrlProp691.xml"/><Relationship Id="rId99" Type="http://schemas.openxmlformats.org/officeDocument/2006/relationships/ctrlProp" Target="../ctrlProps/ctrlProp472.xml"/><Relationship Id="rId122" Type="http://schemas.openxmlformats.org/officeDocument/2006/relationships/ctrlProp" Target="../ctrlProps/ctrlProp495.xml"/><Relationship Id="rId164" Type="http://schemas.openxmlformats.org/officeDocument/2006/relationships/ctrlProp" Target="../ctrlProps/ctrlProp537.xml"/><Relationship Id="rId371" Type="http://schemas.openxmlformats.org/officeDocument/2006/relationships/ctrlProp" Target="../ctrlProps/ctrlProp744.xml"/><Relationship Id="rId26" Type="http://schemas.openxmlformats.org/officeDocument/2006/relationships/ctrlProp" Target="../ctrlProps/ctrlProp399.xml"/><Relationship Id="rId231" Type="http://schemas.openxmlformats.org/officeDocument/2006/relationships/ctrlProp" Target="../ctrlProps/ctrlProp604.xml"/><Relationship Id="rId273" Type="http://schemas.openxmlformats.org/officeDocument/2006/relationships/ctrlProp" Target="../ctrlProps/ctrlProp646.xml"/><Relationship Id="rId329" Type="http://schemas.openxmlformats.org/officeDocument/2006/relationships/ctrlProp" Target="../ctrlProps/ctrlProp702.xml"/><Relationship Id="rId68" Type="http://schemas.openxmlformats.org/officeDocument/2006/relationships/ctrlProp" Target="../ctrlProps/ctrlProp441.xml"/><Relationship Id="rId133" Type="http://schemas.openxmlformats.org/officeDocument/2006/relationships/ctrlProp" Target="../ctrlProps/ctrlProp506.xml"/><Relationship Id="rId175" Type="http://schemas.openxmlformats.org/officeDocument/2006/relationships/ctrlProp" Target="../ctrlProps/ctrlProp548.xml"/><Relationship Id="rId340" Type="http://schemas.openxmlformats.org/officeDocument/2006/relationships/ctrlProp" Target="../ctrlProps/ctrlProp713.xml"/><Relationship Id="rId200" Type="http://schemas.openxmlformats.org/officeDocument/2006/relationships/ctrlProp" Target="../ctrlProps/ctrlProp573.xml"/><Relationship Id="rId382" Type="http://schemas.openxmlformats.org/officeDocument/2006/relationships/ctrlProp" Target="../ctrlProps/ctrlProp755.xml"/><Relationship Id="rId242" Type="http://schemas.openxmlformats.org/officeDocument/2006/relationships/ctrlProp" Target="../ctrlProps/ctrlProp615.xml"/><Relationship Id="rId284" Type="http://schemas.openxmlformats.org/officeDocument/2006/relationships/ctrlProp" Target="../ctrlProps/ctrlProp657.xml"/><Relationship Id="rId37" Type="http://schemas.openxmlformats.org/officeDocument/2006/relationships/ctrlProp" Target="../ctrlProps/ctrlProp410.xml"/><Relationship Id="rId79" Type="http://schemas.openxmlformats.org/officeDocument/2006/relationships/ctrlProp" Target="../ctrlProps/ctrlProp452.xml"/><Relationship Id="rId102" Type="http://schemas.openxmlformats.org/officeDocument/2006/relationships/ctrlProp" Target="../ctrlProps/ctrlProp475.xml"/><Relationship Id="rId144" Type="http://schemas.openxmlformats.org/officeDocument/2006/relationships/ctrlProp" Target="../ctrlProps/ctrlProp517.xml"/><Relationship Id="rId90" Type="http://schemas.openxmlformats.org/officeDocument/2006/relationships/ctrlProp" Target="../ctrlProps/ctrlProp463.xml"/><Relationship Id="rId186" Type="http://schemas.openxmlformats.org/officeDocument/2006/relationships/ctrlProp" Target="../ctrlProps/ctrlProp559.xml"/><Relationship Id="rId351" Type="http://schemas.openxmlformats.org/officeDocument/2006/relationships/ctrlProp" Target="../ctrlProps/ctrlProp724.xml"/><Relationship Id="rId393" Type="http://schemas.openxmlformats.org/officeDocument/2006/relationships/ctrlProp" Target="../ctrlProps/ctrlProp766.xml"/><Relationship Id="rId407" Type="http://schemas.openxmlformats.org/officeDocument/2006/relationships/ctrlProp" Target="../ctrlProps/ctrlProp780.xml"/><Relationship Id="rId211" Type="http://schemas.openxmlformats.org/officeDocument/2006/relationships/ctrlProp" Target="../ctrlProps/ctrlProp584.xml"/><Relationship Id="rId253" Type="http://schemas.openxmlformats.org/officeDocument/2006/relationships/ctrlProp" Target="../ctrlProps/ctrlProp626.xml"/><Relationship Id="rId295" Type="http://schemas.openxmlformats.org/officeDocument/2006/relationships/ctrlProp" Target="../ctrlProps/ctrlProp668.xml"/><Relationship Id="rId309" Type="http://schemas.openxmlformats.org/officeDocument/2006/relationships/ctrlProp" Target="../ctrlProps/ctrlProp682.xml"/><Relationship Id="rId48" Type="http://schemas.openxmlformats.org/officeDocument/2006/relationships/ctrlProp" Target="../ctrlProps/ctrlProp421.xml"/><Relationship Id="rId113" Type="http://schemas.openxmlformats.org/officeDocument/2006/relationships/ctrlProp" Target="../ctrlProps/ctrlProp486.xml"/><Relationship Id="rId320" Type="http://schemas.openxmlformats.org/officeDocument/2006/relationships/ctrlProp" Target="../ctrlProps/ctrlProp693.xml"/><Relationship Id="rId155" Type="http://schemas.openxmlformats.org/officeDocument/2006/relationships/ctrlProp" Target="../ctrlProps/ctrlProp528.xml"/><Relationship Id="rId197" Type="http://schemas.openxmlformats.org/officeDocument/2006/relationships/ctrlProp" Target="../ctrlProps/ctrlProp570.xml"/><Relationship Id="rId362" Type="http://schemas.openxmlformats.org/officeDocument/2006/relationships/ctrlProp" Target="../ctrlProps/ctrlProp735.xml"/><Relationship Id="rId418" Type="http://schemas.openxmlformats.org/officeDocument/2006/relationships/ctrlProp" Target="../ctrlProps/ctrlProp791.xml"/><Relationship Id="rId222" Type="http://schemas.openxmlformats.org/officeDocument/2006/relationships/ctrlProp" Target="../ctrlProps/ctrlProp595.xml"/><Relationship Id="rId264" Type="http://schemas.openxmlformats.org/officeDocument/2006/relationships/ctrlProp" Target="../ctrlProps/ctrlProp63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trlProp" Target="../ctrlProps/ctrlProp797.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911.xml"/><Relationship Id="rId299" Type="http://schemas.openxmlformats.org/officeDocument/2006/relationships/ctrlProp" Target="../ctrlProps/ctrlProp1093.xml"/><Relationship Id="rId21" Type="http://schemas.openxmlformats.org/officeDocument/2006/relationships/ctrlProp" Target="../ctrlProps/ctrlProp815.xml"/><Relationship Id="rId63" Type="http://schemas.openxmlformats.org/officeDocument/2006/relationships/ctrlProp" Target="../ctrlProps/ctrlProp857.xml"/><Relationship Id="rId159" Type="http://schemas.openxmlformats.org/officeDocument/2006/relationships/ctrlProp" Target="../ctrlProps/ctrlProp953.xml"/><Relationship Id="rId324" Type="http://schemas.openxmlformats.org/officeDocument/2006/relationships/ctrlProp" Target="../ctrlProps/ctrlProp1118.xml"/><Relationship Id="rId366" Type="http://schemas.openxmlformats.org/officeDocument/2006/relationships/ctrlProp" Target="../ctrlProps/ctrlProp1160.xml"/><Relationship Id="rId170" Type="http://schemas.openxmlformats.org/officeDocument/2006/relationships/ctrlProp" Target="../ctrlProps/ctrlProp964.xml"/><Relationship Id="rId226" Type="http://schemas.openxmlformats.org/officeDocument/2006/relationships/ctrlProp" Target="../ctrlProps/ctrlProp1020.xml"/><Relationship Id="rId268" Type="http://schemas.openxmlformats.org/officeDocument/2006/relationships/ctrlProp" Target="../ctrlProps/ctrlProp1062.xml"/><Relationship Id="rId32" Type="http://schemas.openxmlformats.org/officeDocument/2006/relationships/ctrlProp" Target="../ctrlProps/ctrlProp826.xml"/><Relationship Id="rId74" Type="http://schemas.openxmlformats.org/officeDocument/2006/relationships/ctrlProp" Target="../ctrlProps/ctrlProp868.xml"/><Relationship Id="rId128" Type="http://schemas.openxmlformats.org/officeDocument/2006/relationships/ctrlProp" Target="../ctrlProps/ctrlProp922.xml"/><Relationship Id="rId335" Type="http://schemas.openxmlformats.org/officeDocument/2006/relationships/ctrlProp" Target="../ctrlProps/ctrlProp1129.xml"/><Relationship Id="rId377" Type="http://schemas.openxmlformats.org/officeDocument/2006/relationships/ctrlProp" Target="../ctrlProps/ctrlProp1171.xml"/><Relationship Id="rId5" Type="http://schemas.openxmlformats.org/officeDocument/2006/relationships/ctrlProp" Target="../ctrlProps/ctrlProp799.xml"/><Relationship Id="rId181" Type="http://schemas.openxmlformats.org/officeDocument/2006/relationships/ctrlProp" Target="../ctrlProps/ctrlProp975.xml"/><Relationship Id="rId237" Type="http://schemas.openxmlformats.org/officeDocument/2006/relationships/ctrlProp" Target="../ctrlProps/ctrlProp1031.xml"/><Relationship Id="rId279" Type="http://schemas.openxmlformats.org/officeDocument/2006/relationships/ctrlProp" Target="../ctrlProps/ctrlProp1073.xml"/><Relationship Id="rId43" Type="http://schemas.openxmlformats.org/officeDocument/2006/relationships/ctrlProp" Target="../ctrlProps/ctrlProp837.xml"/><Relationship Id="rId139" Type="http://schemas.openxmlformats.org/officeDocument/2006/relationships/ctrlProp" Target="../ctrlProps/ctrlProp933.xml"/><Relationship Id="rId290" Type="http://schemas.openxmlformats.org/officeDocument/2006/relationships/ctrlProp" Target="../ctrlProps/ctrlProp1084.xml"/><Relationship Id="rId304" Type="http://schemas.openxmlformats.org/officeDocument/2006/relationships/ctrlProp" Target="../ctrlProps/ctrlProp1098.xml"/><Relationship Id="rId346" Type="http://schemas.openxmlformats.org/officeDocument/2006/relationships/ctrlProp" Target="../ctrlProps/ctrlProp1140.xml"/><Relationship Id="rId85" Type="http://schemas.openxmlformats.org/officeDocument/2006/relationships/ctrlProp" Target="../ctrlProps/ctrlProp879.xml"/><Relationship Id="rId150" Type="http://schemas.openxmlformats.org/officeDocument/2006/relationships/ctrlProp" Target="../ctrlProps/ctrlProp944.xml"/><Relationship Id="rId192" Type="http://schemas.openxmlformats.org/officeDocument/2006/relationships/ctrlProp" Target="../ctrlProps/ctrlProp986.xml"/><Relationship Id="rId206" Type="http://schemas.openxmlformats.org/officeDocument/2006/relationships/ctrlProp" Target="../ctrlProps/ctrlProp1000.xml"/><Relationship Id="rId248" Type="http://schemas.openxmlformats.org/officeDocument/2006/relationships/ctrlProp" Target="../ctrlProps/ctrlProp1042.xml"/><Relationship Id="rId12" Type="http://schemas.openxmlformats.org/officeDocument/2006/relationships/ctrlProp" Target="../ctrlProps/ctrlProp806.xml"/><Relationship Id="rId108" Type="http://schemas.openxmlformats.org/officeDocument/2006/relationships/ctrlProp" Target="../ctrlProps/ctrlProp902.xml"/><Relationship Id="rId315" Type="http://schemas.openxmlformats.org/officeDocument/2006/relationships/ctrlProp" Target="../ctrlProps/ctrlProp1109.xml"/><Relationship Id="rId357" Type="http://schemas.openxmlformats.org/officeDocument/2006/relationships/ctrlProp" Target="../ctrlProps/ctrlProp1151.xml"/><Relationship Id="rId54" Type="http://schemas.openxmlformats.org/officeDocument/2006/relationships/ctrlProp" Target="../ctrlProps/ctrlProp848.xml"/><Relationship Id="rId96" Type="http://schemas.openxmlformats.org/officeDocument/2006/relationships/ctrlProp" Target="../ctrlProps/ctrlProp890.xml"/><Relationship Id="rId161" Type="http://schemas.openxmlformats.org/officeDocument/2006/relationships/ctrlProp" Target="../ctrlProps/ctrlProp955.xml"/><Relationship Id="rId217" Type="http://schemas.openxmlformats.org/officeDocument/2006/relationships/ctrlProp" Target="../ctrlProps/ctrlProp1011.xml"/><Relationship Id="rId259" Type="http://schemas.openxmlformats.org/officeDocument/2006/relationships/ctrlProp" Target="../ctrlProps/ctrlProp1053.xml"/><Relationship Id="rId23" Type="http://schemas.openxmlformats.org/officeDocument/2006/relationships/ctrlProp" Target="../ctrlProps/ctrlProp817.xml"/><Relationship Id="rId119" Type="http://schemas.openxmlformats.org/officeDocument/2006/relationships/ctrlProp" Target="../ctrlProps/ctrlProp913.xml"/><Relationship Id="rId270" Type="http://schemas.openxmlformats.org/officeDocument/2006/relationships/ctrlProp" Target="../ctrlProps/ctrlProp1064.xml"/><Relationship Id="rId326" Type="http://schemas.openxmlformats.org/officeDocument/2006/relationships/ctrlProp" Target="../ctrlProps/ctrlProp1120.xml"/><Relationship Id="rId65" Type="http://schemas.openxmlformats.org/officeDocument/2006/relationships/ctrlProp" Target="../ctrlProps/ctrlProp859.xml"/><Relationship Id="rId130" Type="http://schemas.openxmlformats.org/officeDocument/2006/relationships/ctrlProp" Target="../ctrlProps/ctrlProp924.xml"/><Relationship Id="rId368" Type="http://schemas.openxmlformats.org/officeDocument/2006/relationships/ctrlProp" Target="../ctrlProps/ctrlProp1162.xml"/><Relationship Id="rId172" Type="http://schemas.openxmlformats.org/officeDocument/2006/relationships/ctrlProp" Target="../ctrlProps/ctrlProp966.xml"/><Relationship Id="rId228" Type="http://schemas.openxmlformats.org/officeDocument/2006/relationships/ctrlProp" Target="../ctrlProps/ctrlProp1022.xml"/><Relationship Id="rId281" Type="http://schemas.openxmlformats.org/officeDocument/2006/relationships/ctrlProp" Target="../ctrlProps/ctrlProp1075.xml"/><Relationship Id="rId337" Type="http://schemas.openxmlformats.org/officeDocument/2006/relationships/ctrlProp" Target="../ctrlProps/ctrlProp1131.xml"/><Relationship Id="rId34" Type="http://schemas.openxmlformats.org/officeDocument/2006/relationships/ctrlProp" Target="../ctrlProps/ctrlProp828.xml"/><Relationship Id="rId76" Type="http://schemas.openxmlformats.org/officeDocument/2006/relationships/ctrlProp" Target="../ctrlProps/ctrlProp870.xml"/><Relationship Id="rId141" Type="http://schemas.openxmlformats.org/officeDocument/2006/relationships/ctrlProp" Target="../ctrlProps/ctrlProp935.xml"/><Relationship Id="rId379" Type="http://schemas.openxmlformats.org/officeDocument/2006/relationships/ctrlProp" Target="../ctrlProps/ctrlProp1173.xml"/><Relationship Id="rId7" Type="http://schemas.openxmlformats.org/officeDocument/2006/relationships/ctrlProp" Target="../ctrlProps/ctrlProp801.xml"/><Relationship Id="rId183" Type="http://schemas.openxmlformats.org/officeDocument/2006/relationships/ctrlProp" Target="../ctrlProps/ctrlProp977.xml"/><Relationship Id="rId239" Type="http://schemas.openxmlformats.org/officeDocument/2006/relationships/ctrlProp" Target="../ctrlProps/ctrlProp1033.xml"/><Relationship Id="rId250" Type="http://schemas.openxmlformats.org/officeDocument/2006/relationships/ctrlProp" Target="../ctrlProps/ctrlProp1044.xml"/><Relationship Id="rId292" Type="http://schemas.openxmlformats.org/officeDocument/2006/relationships/ctrlProp" Target="../ctrlProps/ctrlProp1086.xml"/><Relationship Id="rId306" Type="http://schemas.openxmlformats.org/officeDocument/2006/relationships/ctrlProp" Target="../ctrlProps/ctrlProp1100.xml"/><Relationship Id="rId45" Type="http://schemas.openxmlformats.org/officeDocument/2006/relationships/ctrlProp" Target="../ctrlProps/ctrlProp839.xml"/><Relationship Id="rId87" Type="http://schemas.openxmlformats.org/officeDocument/2006/relationships/ctrlProp" Target="../ctrlProps/ctrlProp881.xml"/><Relationship Id="rId110" Type="http://schemas.openxmlformats.org/officeDocument/2006/relationships/ctrlProp" Target="../ctrlProps/ctrlProp904.xml"/><Relationship Id="rId348" Type="http://schemas.openxmlformats.org/officeDocument/2006/relationships/ctrlProp" Target="../ctrlProps/ctrlProp1142.xml"/><Relationship Id="rId152" Type="http://schemas.openxmlformats.org/officeDocument/2006/relationships/ctrlProp" Target="../ctrlProps/ctrlProp946.xml"/><Relationship Id="rId194" Type="http://schemas.openxmlformats.org/officeDocument/2006/relationships/ctrlProp" Target="../ctrlProps/ctrlProp988.xml"/><Relationship Id="rId208" Type="http://schemas.openxmlformats.org/officeDocument/2006/relationships/ctrlProp" Target="../ctrlProps/ctrlProp1002.xml"/><Relationship Id="rId261" Type="http://schemas.openxmlformats.org/officeDocument/2006/relationships/ctrlProp" Target="../ctrlProps/ctrlProp1055.xml"/><Relationship Id="rId14" Type="http://schemas.openxmlformats.org/officeDocument/2006/relationships/ctrlProp" Target="../ctrlProps/ctrlProp808.xml"/><Relationship Id="rId56" Type="http://schemas.openxmlformats.org/officeDocument/2006/relationships/ctrlProp" Target="../ctrlProps/ctrlProp850.xml"/><Relationship Id="rId317" Type="http://schemas.openxmlformats.org/officeDocument/2006/relationships/ctrlProp" Target="../ctrlProps/ctrlProp1111.xml"/><Relationship Id="rId359" Type="http://schemas.openxmlformats.org/officeDocument/2006/relationships/ctrlProp" Target="../ctrlProps/ctrlProp1153.xml"/><Relationship Id="rId98" Type="http://schemas.openxmlformats.org/officeDocument/2006/relationships/ctrlProp" Target="../ctrlProps/ctrlProp892.xml"/><Relationship Id="rId121" Type="http://schemas.openxmlformats.org/officeDocument/2006/relationships/ctrlProp" Target="../ctrlProps/ctrlProp915.xml"/><Relationship Id="rId163" Type="http://schemas.openxmlformats.org/officeDocument/2006/relationships/ctrlProp" Target="../ctrlProps/ctrlProp957.xml"/><Relationship Id="rId219" Type="http://schemas.openxmlformats.org/officeDocument/2006/relationships/ctrlProp" Target="../ctrlProps/ctrlProp1013.xml"/><Relationship Id="rId370" Type="http://schemas.openxmlformats.org/officeDocument/2006/relationships/ctrlProp" Target="../ctrlProps/ctrlProp1164.xml"/><Relationship Id="rId230" Type="http://schemas.openxmlformats.org/officeDocument/2006/relationships/ctrlProp" Target="../ctrlProps/ctrlProp1024.xml"/><Relationship Id="rId25" Type="http://schemas.openxmlformats.org/officeDocument/2006/relationships/ctrlProp" Target="../ctrlProps/ctrlProp819.xml"/><Relationship Id="rId67" Type="http://schemas.openxmlformats.org/officeDocument/2006/relationships/ctrlProp" Target="../ctrlProps/ctrlProp861.xml"/><Relationship Id="rId272" Type="http://schemas.openxmlformats.org/officeDocument/2006/relationships/ctrlProp" Target="../ctrlProps/ctrlProp1066.xml"/><Relationship Id="rId328" Type="http://schemas.openxmlformats.org/officeDocument/2006/relationships/ctrlProp" Target="../ctrlProps/ctrlProp1122.xml"/><Relationship Id="rId132" Type="http://schemas.openxmlformats.org/officeDocument/2006/relationships/ctrlProp" Target="../ctrlProps/ctrlProp926.xml"/><Relationship Id="rId174" Type="http://schemas.openxmlformats.org/officeDocument/2006/relationships/ctrlProp" Target="../ctrlProps/ctrlProp968.xml"/><Relationship Id="rId241" Type="http://schemas.openxmlformats.org/officeDocument/2006/relationships/ctrlProp" Target="../ctrlProps/ctrlProp1035.xml"/><Relationship Id="rId36" Type="http://schemas.openxmlformats.org/officeDocument/2006/relationships/ctrlProp" Target="../ctrlProps/ctrlProp830.xml"/><Relationship Id="rId283" Type="http://schemas.openxmlformats.org/officeDocument/2006/relationships/ctrlProp" Target="../ctrlProps/ctrlProp1077.xml"/><Relationship Id="rId339" Type="http://schemas.openxmlformats.org/officeDocument/2006/relationships/ctrlProp" Target="../ctrlProps/ctrlProp1133.xml"/><Relationship Id="rId78" Type="http://schemas.openxmlformats.org/officeDocument/2006/relationships/ctrlProp" Target="../ctrlProps/ctrlProp872.xml"/><Relationship Id="rId101" Type="http://schemas.openxmlformats.org/officeDocument/2006/relationships/ctrlProp" Target="../ctrlProps/ctrlProp895.xml"/><Relationship Id="rId143" Type="http://schemas.openxmlformats.org/officeDocument/2006/relationships/ctrlProp" Target="../ctrlProps/ctrlProp937.xml"/><Relationship Id="rId185" Type="http://schemas.openxmlformats.org/officeDocument/2006/relationships/ctrlProp" Target="../ctrlProps/ctrlProp979.xml"/><Relationship Id="rId350" Type="http://schemas.openxmlformats.org/officeDocument/2006/relationships/ctrlProp" Target="../ctrlProps/ctrlProp1144.xml"/><Relationship Id="rId9" Type="http://schemas.openxmlformats.org/officeDocument/2006/relationships/ctrlProp" Target="../ctrlProps/ctrlProp803.xml"/><Relationship Id="rId210" Type="http://schemas.openxmlformats.org/officeDocument/2006/relationships/ctrlProp" Target="../ctrlProps/ctrlProp1004.xml"/><Relationship Id="rId26" Type="http://schemas.openxmlformats.org/officeDocument/2006/relationships/ctrlProp" Target="../ctrlProps/ctrlProp820.xml"/><Relationship Id="rId231" Type="http://schemas.openxmlformats.org/officeDocument/2006/relationships/ctrlProp" Target="../ctrlProps/ctrlProp1025.xml"/><Relationship Id="rId252" Type="http://schemas.openxmlformats.org/officeDocument/2006/relationships/ctrlProp" Target="../ctrlProps/ctrlProp1046.xml"/><Relationship Id="rId273" Type="http://schemas.openxmlformats.org/officeDocument/2006/relationships/ctrlProp" Target="../ctrlProps/ctrlProp1067.xml"/><Relationship Id="rId294" Type="http://schemas.openxmlformats.org/officeDocument/2006/relationships/ctrlProp" Target="../ctrlProps/ctrlProp1088.xml"/><Relationship Id="rId308" Type="http://schemas.openxmlformats.org/officeDocument/2006/relationships/ctrlProp" Target="../ctrlProps/ctrlProp1102.xml"/><Relationship Id="rId329" Type="http://schemas.openxmlformats.org/officeDocument/2006/relationships/ctrlProp" Target="../ctrlProps/ctrlProp1123.xml"/><Relationship Id="rId47" Type="http://schemas.openxmlformats.org/officeDocument/2006/relationships/ctrlProp" Target="../ctrlProps/ctrlProp841.xml"/><Relationship Id="rId68" Type="http://schemas.openxmlformats.org/officeDocument/2006/relationships/ctrlProp" Target="../ctrlProps/ctrlProp862.xml"/><Relationship Id="rId89" Type="http://schemas.openxmlformats.org/officeDocument/2006/relationships/ctrlProp" Target="../ctrlProps/ctrlProp883.xml"/><Relationship Id="rId112" Type="http://schemas.openxmlformats.org/officeDocument/2006/relationships/ctrlProp" Target="../ctrlProps/ctrlProp906.xml"/><Relationship Id="rId133" Type="http://schemas.openxmlformats.org/officeDocument/2006/relationships/ctrlProp" Target="../ctrlProps/ctrlProp927.xml"/><Relationship Id="rId154" Type="http://schemas.openxmlformats.org/officeDocument/2006/relationships/ctrlProp" Target="../ctrlProps/ctrlProp948.xml"/><Relationship Id="rId175" Type="http://schemas.openxmlformats.org/officeDocument/2006/relationships/ctrlProp" Target="../ctrlProps/ctrlProp969.xml"/><Relationship Id="rId340" Type="http://schemas.openxmlformats.org/officeDocument/2006/relationships/ctrlProp" Target="../ctrlProps/ctrlProp1134.xml"/><Relationship Id="rId361" Type="http://schemas.openxmlformats.org/officeDocument/2006/relationships/ctrlProp" Target="../ctrlProps/ctrlProp1155.xml"/><Relationship Id="rId196" Type="http://schemas.openxmlformats.org/officeDocument/2006/relationships/ctrlProp" Target="../ctrlProps/ctrlProp990.xml"/><Relationship Id="rId200" Type="http://schemas.openxmlformats.org/officeDocument/2006/relationships/ctrlProp" Target="../ctrlProps/ctrlProp994.xml"/><Relationship Id="rId16" Type="http://schemas.openxmlformats.org/officeDocument/2006/relationships/ctrlProp" Target="../ctrlProps/ctrlProp810.xml"/><Relationship Id="rId221" Type="http://schemas.openxmlformats.org/officeDocument/2006/relationships/ctrlProp" Target="../ctrlProps/ctrlProp1015.xml"/><Relationship Id="rId242" Type="http://schemas.openxmlformats.org/officeDocument/2006/relationships/ctrlProp" Target="../ctrlProps/ctrlProp1036.xml"/><Relationship Id="rId263" Type="http://schemas.openxmlformats.org/officeDocument/2006/relationships/ctrlProp" Target="../ctrlProps/ctrlProp1057.xml"/><Relationship Id="rId284" Type="http://schemas.openxmlformats.org/officeDocument/2006/relationships/ctrlProp" Target="../ctrlProps/ctrlProp1078.xml"/><Relationship Id="rId319" Type="http://schemas.openxmlformats.org/officeDocument/2006/relationships/ctrlProp" Target="../ctrlProps/ctrlProp1113.xml"/><Relationship Id="rId37" Type="http://schemas.openxmlformats.org/officeDocument/2006/relationships/ctrlProp" Target="../ctrlProps/ctrlProp831.xml"/><Relationship Id="rId58" Type="http://schemas.openxmlformats.org/officeDocument/2006/relationships/ctrlProp" Target="../ctrlProps/ctrlProp852.xml"/><Relationship Id="rId79" Type="http://schemas.openxmlformats.org/officeDocument/2006/relationships/ctrlProp" Target="../ctrlProps/ctrlProp873.xml"/><Relationship Id="rId102" Type="http://schemas.openxmlformats.org/officeDocument/2006/relationships/ctrlProp" Target="../ctrlProps/ctrlProp896.xml"/><Relationship Id="rId123" Type="http://schemas.openxmlformats.org/officeDocument/2006/relationships/ctrlProp" Target="../ctrlProps/ctrlProp917.xml"/><Relationship Id="rId144" Type="http://schemas.openxmlformats.org/officeDocument/2006/relationships/ctrlProp" Target="../ctrlProps/ctrlProp938.xml"/><Relationship Id="rId330" Type="http://schemas.openxmlformats.org/officeDocument/2006/relationships/ctrlProp" Target="../ctrlProps/ctrlProp1124.xml"/><Relationship Id="rId90" Type="http://schemas.openxmlformats.org/officeDocument/2006/relationships/ctrlProp" Target="../ctrlProps/ctrlProp884.xml"/><Relationship Id="rId165" Type="http://schemas.openxmlformats.org/officeDocument/2006/relationships/ctrlProp" Target="../ctrlProps/ctrlProp959.xml"/><Relationship Id="rId186" Type="http://schemas.openxmlformats.org/officeDocument/2006/relationships/ctrlProp" Target="../ctrlProps/ctrlProp980.xml"/><Relationship Id="rId351" Type="http://schemas.openxmlformats.org/officeDocument/2006/relationships/ctrlProp" Target="../ctrlProps/ctrlProp1145.xml"/><Relationship Id="rId372" Type="http://schemas.openxmlformats.org/officeDocument/2006/relationships/ctrlProp" Target="../ctrlProps/ctrlProp1166.xml"/><Relationship Id="rId211" Type="http://schemas.openxmlformats.org/officeDocument/2006/relationships/ctrlProp" Target="../ctrlProps/ctrlProp1005.xml"/><Relationship Id="rId232" Type="http://schemas.openxmlformats.org/officeDocument/2006/relationships/ctrlProp" Target="../ctrlProps/ctrlProp1026.xml"/><Relationship Id="rId253" Type="http://schemas.openxmlformats.org/officeDocument/2006/relationships/ctrlProp" Target="../ctrlProps/ctrlProp1047.xml"/><Relationship Id="rId274" Type="http://schemas.openxmlformats.org/officeDocument/2006/relationships/ctrlProp" Target="../ctrlProps/ctrlProp1068.xml"/><Relationship Id="rId295" Type="http://schemas.openxmlformats.org/officeDocument/2006/relationships/ctrlProp" Target="../ctrlProps/ctrlProp1089.xml"/><Relationship Id="rId309" Type="http://schemas.openxmlformats.org/officeDocument/2006/relationships/ctrlProp" Target="../ctrlProps/ctrlProp1103.xml"/><Relationship Id="rId27" Type="http://schemas.openxmlformats.org/officeDocument/2006/relationships/ctrlProp" Target="../ctrlProps/ctrlProp821.xml"/><Relationship Id="rId48" Type="http://schemas.openxmlformats.org/officeDocument/2006/relationships/ctrlProp" Target="../ctrlProps/ctrlProp842.xml"/><Relationship Id="rId69" Type="http://schemas.openxmlformats.org/officeDocument/2006/relationships/ctrlProp" Target="../ctrlProps/ctrlProp863.xml"/><Relationship Id="rId113" Type="http://schemas.openxmlformats.org/officeDocument/2006/relationships/ctrlProp" Target="../ctrlProps/ctrlProp907.xml"/><Relationship Id="rId134" Type="http://schemas.openxmlformats.org/officeDocument/2006/relationships/ctrlProp" Target="../ctrlProps/ctrlProp928.xml"/><Relationship Id="rId320" Type="http://schemas.openxmlformats.org/officeDocument/2006/relationships/ctrlProp" Target="../ctrlProps/ctrlProp1114.xml"/><Relationship Id="rId80" Type="http://schemas.openxmlformats.org/officeDocument/2006/relationships/ctrlProp" Target="../ctrlProps/ctrlProp874.xml"/><Relationship Id="rId155" Type="http://schemas.openxmlformats.org/officeDocument/2006/relationships/ctrlProp" Target="../ctrlProps/ctrlProp949.xml"/><Relationship Id="rId176" Type="http://schemas.openxmlformats.org/officeDocument/2006/relationships/ctrlProp" Target="../ctrlProps/ctrlProp970.xml"/><Relationship Id="rId197" Type="http://schemas.openxmlformats.org/officeDocument/2006/relationships/ctrlProp" Target="../ctrlProps/ctrlProp991.xml"/><Relationship Id="rId341" Type="http://schemas.openxmlformats.org/officeDocument/2006/relationships/ctrlProp" Target="../ctrlProps/ctrlProp1135.xml"/><Relationship Id="rId362" Type="http://schemas.openxmlformats.org/officeDocument/2006/relationships/ctrlProp" Target="../ctrlProps/ctrlProp1156.xml"/><Relationship Id="rId201" Type="http://schemas.openxmlformats.org/officeDocument/2006/relationships/ctrlProp" Target="../ctrlProps/ctrlProp995.xml"/><Relationship Id="rId222" Type="http://schemas.openxmlformats.org/officeDocument/2006/relationships/ctrlProp" Target="../ctrlProps/ctrlProp1016.xml"/><Relationship Id="rId243" Type="http://schemas.openxmlformats.org/officeDocument/2006/relationships/ctrlProp" Target="../ctrlProps/ctrlProp1037.xml"/><Relationship Id="rId264" Type="http://schemas.openxmlformats.org/officeDocument/2006/relationships/ctrlProp" Target="../ctrlProps/ctrlProp1058.xml"/><Relationship Id="rId285" Type="http://schemas.openxmlformats.org/officeDocument/2006/relationships/ctrlProp" Target="../ctrlProps/ctrlProp1079.xml"/><Relationship Id="rId17" Type="http://schemas.openxmlformats.org/officeDocument/2006/relationships/ctrlProp" Target="../ctrlProps/ctrlProp811.xml"/><Relationship Id="rId38" Type="http://schemas.openxmlformats.org/officeDocument/2006/relationships/ctrlProp" Target="../ctrlProps/ctrlProp832.xml"/><Relationship Id="rId59" Type="http://schemas.openxmlformats.org/officeDocument/2006/relationships/ctrlProp" Target="../ctrlProps/ctrlProp853.xml"/><Relationship Id="rId103" Type="http://schemas.openxmlformats.org/officeDocument/2006/relationships/ctrlProp" Target="../ctrlProps/ctrlProp897.xml"/><Relationship Id="rId124" Type="http://schemas.openxmlformats.org/officeDocument/2006/relationships/ctrlProp" Target="../ctrlProps/ctrlProp918.xml"/><Relationship Id="rId310" Type="http://schemas.openxmlformats.org/officeDocument/2006/relationships/ctrlProp" Target="../ctrlProps/ctrlProp1104.xml"/><Relationship Id="rId70" Type="http://schemas.openxmlformats.org/officeDocument/2006/relationships/ctrlProp" Target="../ctrlProps/ctrlProp864.xml"/><Relationship Id="rId91" Type="http://schemas.openxmlformats.org/officeDocument/2006/relationships/ctrlProp" Target="../ctrlProps/ctrlProp885.xml"/><Relationship Id="rId145" Type="http://schemas.openxmlformats.org/officeDocument/2006/relationships/ctrlProp" Target="../ctrlProps/ctrlProp939.xml"/><Relationship Id="rId166" Type="http://schemas.openxmlformats.org/officeDocument/2006/relationships/ctrlProp" Target="../ctrlProps/ctrlProp960.xml"/><Relationship Id="rId187" Type="http://schemas.openxmlformats.org/officeDocument/2006/relationships/ctrlProp" Target="../ctrlProps/ctrlProp981.xml"/><Relationship Id="rId331" Type="http://schemas.openxmlformats.org/officeDocument/2006/relationships/ctrlProp" Target="../ctrlProps/ctrlProp1125.xml"/><Relationship Id="rId352" Type="http://schemas.openxmlformats.org/officeDocument/2006/relationships/ctrlProp" Target="../ctrlProps/ctrlProp1146.xml"/><Relationship Id="rId373" Type="http://schemas.openxmlformats.org/officeDocument/2006/relationships/ctrlProp" Target="../ctrlProps/ctrlProp1167.xml"/><Relationship Id="rId1" Type="http://schemas.openxmlformats.org/officeDocument/2006/relationships/printerSettings" Target="../printerSettings/printerSettings5.bin"/><Relationship Id="rId212" Type="http://schemas.openxmlformats.org/officeDocument/2006/relationships/ctrlProp" Target="../ctrlProps/ctrlProp1006.xml"/><Relationship Id="rId233" Type="http://schemas.openxmlformats.org/officeDocument/2006/relationships/ctrlProp" Target="../ctrlProps/ctrlProp1027.xml"/><Relationship Id="rId254" Type="http://schemas.openxmlformats.org/officeDocument/2006/relationships/ctrlProp" Target="../ctrlProps/ctrlProp1048.xml"/><Relationship Id="rId28" Type="http://schemas.openxmlformats.org/officeDocument/2006/relationships/ctrlProp" Target="../ctrlProps/ctrlProp822.xml"/><Relationship Id="rId49" Type="http://schemas.openxmlformats.org/officeDocument/2006/relationships/ctrlProp" Target="../ctrlProps/ctrlProp843.xml"/><Relationship Id="rId114" Type="http://schemas.openxmlformats.org/officeDocument/2006/relationships/ctrlProp" Target="../ctrlProps/ctrlProp908.xml"/><Relationship Id="rId275" Type="http://schemas.openxmlformats.org/officeDocument/2006/relationships/ctrlProp" Target="../ctrlProps/ctrlProp1069.xml"/><Relationship Id="rId296" Type="http://schemas.openxmlformats.org/officeDocument/2006/relationships/ctrlProp" Target="../ctrlProps/ctrlProp1090.xml"/><Relationship Id="rId300" Type="http://schemas.openxmlformats.org/officeDocument/2006/relationships/ctrlProp" Target="../ctrlProps/ctrlProp1094.xml"/><Relationship Id="rId60" Type="http://schemas.openxmlformats.org/officeDocument/2006/relationships/ctrlProp" Target="../ctrlProps/ctrlProp854.xml"/><Relationship Id="rId81" Type="http://schemas.openxmlformats.org/officeDocument/2006/relationships/ctrlProp" Target="../ctrlProps/ctrlProp875.xml"/><Relationship Id="rId135" Type="http://schemas.openxmlformats.org/officeDocument/2006/relationships/ctrlProp" Target="../ctrlProps/ctrlProp929.xml"/><Relationship Id="rId156" Type="http://schemas.openxmlformats.org/officeDocument/2006/relationships/ctrlProp" Target="../ctrlProps/ctrlProp950.xml"/><Relationship Id="rId177" Type="http://schemas.openxmlformats.org/officeDocument/2006/relationships/ctrlProp" Target="../ctrlProps/ctrlProp971.xml"/><Relationship Id="rId198" Type="http://schemas.openxmlformats.org/officeDocument/2006/relationships/ctrlProp" Target="../ctrlProps/ctrlProp992.xml"/><Relationship Id="rId321" Type="http://schemas.openxmlformats.org/officeDocument/2006/relationships/ctrlProp" Target="../ctrlProps/ctrlProp1115.xml"/><Relationship Id="rId342" Type="http://schemas.openxmlformats.org/officeDocument/2006/relationships/ctrlProp" Target="../ctrlProps/ctrlProp1136.xml"/><Relationship Id="rId363" Type="http://schemas.openxmlformats.org/officeDocument/2006/relationships/ctrlProp" Target="../ctrlProps/ctrlProp1157.xml"/><Relationship Id="rId202" Type="http://schemas.openxmlformats.org/officeDocument/2006/relationships/ctrlProp" Target="../ctrlProps/ctrlProp996.xml"/><Relationship Id="rId223" Type="http://schemas.openxmlformats.org/officeDocument/2006/relationships/ctrlProp" Target="../ctrlProps/ctrlProp1017.xml"/><Relationship Id="rId244" Type="http://schemas.openxmlformats.org/officeDocument/2006/relationships/ctrlProp" Target="../ctrlProps/ctrlProp1038.xml"/><Relationship Id="rId18" Type="http://schemas.openxmlformats.org/officeDocument/2006/relationships/ctrlProp" Target="../ctrlProps/ctrlProp812.xml"/><Relationship Id="rId39" Type="http://schemas.openxmlformats.org/officeDocument/2006/relationships/ctrlProp" Target="../ctrlProps/ctrlProp833.xml"/><Relationship Id="rId265" Type="http://schemas.openxmlformats.org/officeDocument/2006/relationships/ctrlProp" Target="../ctrlProps/ctrlProp1059.xml"/><Relationship Id="rId286" Type="http://schemas.openxmlformats.org/officeDocument/2006/relationships/ctrlProp" Target="../ctrlProps/ctrlProp1080.xml"/><Relationship Id="rId50" Type="http://schemas.openxmlformats.org/officeDocument/2006/relationships/ctrlProp" Target="../ctrlProps/ctrlProp844.xml"/><Relationship Id="rId104" Type="http://schemas.openxmlformats.org/officeDocument/2006/relationships/ctrlProp" Target="../ctrlProps/ctrlProp898.xml"/><Relationship Id="rId125" Type="http://schemas.openxmlformats.org/officeDocument/2006/relationships/ctrlProp" Target="../ctrlProps/ctrlProp919.xml"/><Relationship Id="rId146" Type="http://schemas.openxmlformats.org/officeDocument/2006/relationships/ctrlProp" Target="../ctrlProps/ctrlProp940.xml"/><Relationship Id="rId167" Type="http://schemas.openxmlformats.org/officeDocument/2006/relationships/ctrlProp" Target="../ctrlProps/ctrlProp961.xml"/><Relationship Id="rId188" Type="http://schemas.openxmlformats.org/officeDocument/2006/relationships/ctrlProp" Target="../ctrlProps/ctrlProp982.xml"/><Relationship Id="rId311" Type="http://schemas.openxmlformats.org/officeDocument/2006/relationships/ctrlProp" Target="../ctrlProps/ctrlProp1105.xml"/><Relationship Id="rId332" Type="http://schemas.openxmlformats.org/officeDocument/2006/relationships/ctrlProp" Target="../ctrlProps/ctrlProp1126.xml"/><Relationship Id="rId353" Type="http://schemas.openxmlformats.org/officeDocument/2006/relationships/ctrlProp" Target="../ctrlProps/ctrlProp1147.xml"/><Relationship Id="rId374" Type="http://schemas.openxmlformats.org/officeDocument/2006/relationships/ctrlProp" Target="../ctrlProps/ctrlProp1168.xml"/><Relationship Id="rId71" Type="http://schemas.openxmlformats.org/officeDocument/2006/relationships/ctrlProp" Target="../ctrlProps/ctrlProp865.xml"/><Relationship Id="rId92" Type="http://schemas.openxmlformats.org/officeDocument/2006/relationships/ctrlProp" Target="../ctrlProps/ctrlProp886.xml"/><Relationship Id="rId213" Type="http://schemas.openxmlformats.org/officeDocument/2006/relationships/ctrlProp" Target="../ctrlProps/ctrlProp1007.xml"/><Relationship Id="rId234" Type="http://schemas.openxmlformats.org/officeDocument/2006/relationships/ctrlProp" Target="../ctrlProps/ctrlProp1028.xml"/><Relationship Id="rId2" Type="http://schemas.openxmlformats.org/officeDocument/2006/relationships/drawing" Target="../drawings/drawing8.xml"/><Relationship Id="rId29" Type="http://schemas.openxmlformats.org/officeDocument/2006/relationships/ctrlProp" Target="../ctrlProps/ctrlProp823.xml"/><Relationship Id="rId255" Type="http://schemas.openxmlformats.org/officeDocument/2006/relationships/ctrlProp" Target="../ctrlProps/ctrlProp1049.xml"/><Relationship Id="rId276" Type="http://schemas.openxmlformats.org/officeDocument/2006/relationships/ctrlProp" Target="../ctrlProps/ctrlProp1070.xml"/><Relationship Id="rId297" Type="http://schemas.openxmlformats.org/officeDocument/2006/relationships/ctrlProp" Target="../ctrlProps/ctrlProp1091.xml"/><Relationship Id="rId40" Type="http://schemas.openxmlformats.org/officeDocument/2006/relationships/ctrlProp" Target="../ctrlProps/ctrlProp834.xml"/><Relationship Id="rId115" Type="http://schemas.openxmlformats.org/officeDocument/2006/relationships/ctrlProp" Target="../ctrlProps/ctrlProp909.xml"/><Relationship Id="rId136" Type="http://schemas.openxmlformats.org/officeDocument/2006/relationships/ctrlProp" Target="../ctrlProps/ctrlProp930.xml"/><Relationship Id="rId157" Type="http://schemas.openxmlformats.org/officeDocument/2006/relationships/ctrlProp" Target="../ctrlProps/ctrlProp951.xml"/><Relationship Id="rId178" Type="http://schemas.openxmlformats.org/officeDocument/2006/relationships/ctrlProp" Target="../ctrlProps/ctrlProp972.xml"/><Relationship Id="rId301" Type="http://schemas.openxmlformats.org/officeDocument/2006/relationships/ctrlProp" Target="../ctrlProps/ctrlProp1095.xml"/><Relationship Id="rId322" Type="http://schemas.openxmlformats.org/officeDocument/2006/relationships/ctrlProp" Target="../ctrlProps/ctrlProp1116.xml"/><Relationship Id="rId343" Type="http://schemas.openxmlformats.org/officeDocument/2006/relationships/ctrlProp" Target="../ctrlProps/ctrlProp1137.xml"/><Relationship Id="rId364" Type="http://schemas.openxmlformats.org/officeDocument/2006/relationships/ctrlProp" Target="../ctrlProps/ctrlProp1158.xml"/><Relationship Id="rId61" Type="http://schemas.openxmlformats.org/officeDocument/2006/relationships/ctrlProp" Target="../ctrlProps/ctrlProp855.xml"/><Relationship Id="rId82" Type="http://schemas.openxmlformats.org/officeDocument/2006/relationships/ctrlProp" Target="../ctrlProps/ctrlProp876.xml"/><Relationship Id="rId199" Type="http://schemas.openxmlformats.org/officeDocument/2006/relationships/ctrlProp" Target="../ctrlProps/ctrlProp993.xml"/><Relationship Id="rId203" Type="http://schemas.openxmlformats.org/officeDocument/2006/relationships/ctrlProp" Target="../ctrlProps/ctrlProp997.xml"/><Relationship Id="rId19" Type="http://schemas.openxmlformats.org/officeDocument/2006/relationships/ctrlProp" Target="../ctrlProps/ctrlProp813.xml"/><Relationship Id="rId224" Type="http://schemas.openxmlformats.org/officeDocument/2006/relationships/ctrlProp" Target="../ctrlProps/ctrlProp1018.xml"/><Relationship Id="rId245" Type="http://schemas.openxmlformats.org/officeDocument/2006/relationships/ctrlProp" Target="../ctrlProps/ctrlProp1039.xml"/><Relationship Id="rId266" Type="http://schemas.openxmlformats.org/officeDocument/2006/relationships/ctrlProp" Target="../ctrlProps/ctrlProp1060.xml"/><Relationship Id="rId287" Type="http://schemas.openxmlformats.org/officeDocument/2006/relationships/ctrlProp" Target="../ctrlProps/ctrlProp1081.xml"/><Relationship Id="rId30" Type="http://schemas.openxmlformats.org/officeDocument/2006/relationships/ctrlProp" Target="../ctrlProps/ctrlProp824.xml"/><Relationship Id="rId105" Type="http://schemas.openxmlformats.org/officeDocument/2006/relationships/ctrlProp" Target="../ctrlProps/ctrlProp899.xml"/><Relationship Id="rId126" Type="http://schemas.openxmlformats.org/officeDocument/2006/relationships/ctrlProp" Target="../ctrlProps/ctrlProp920.xml"/><Relationship Id="rId147" Type="http://schemas.openxmlformats.org/officeDocument/2006/relationships/ctrlProp" Target="../ctrlProps/ctrlProp941.xml"/><Relationship Id="rId168" Type="http://schemas.openxmlformats.org/officeDocument/2006/relationships/ctrlProp" Target="../ctrlProps/ctrlProp962.xml"/><Relationship Id="rId312" Type="http://schemas.openxmlformats.org/officeDocument/2006/relationships/ctrlProp" Target="../ctrlProps/ctrlProp1106.xml"/><Relationship Id="rId333" Type="http://schemas.openxmlformats.org/officeDocument/2006/relationships/ctrlProp" Target="../ctrlProps/ctrlProp1127.xml"/><Relationship Id="rId354" Type="http://schemas.openxmlformats.org/officeDocument/2006/relationships/ctrlProp" Target="../ctrlProps/ctrlProp1148.xml"/><Relationship Id="rId51" Type="http://schemas.openxmlformats.org/officeDocument/2006/relationships/ctrlProp" Target="../ctrlProps/ctrlProp845.xml"/><Relationship Id="rId72" Type="http://schemas.openxmlformats.org/officeDocument/2006/relationships/ctrlProp" Target="../ctrlProps/ctrlProp866.xml"/><Relationship Id="rId93" Type="http://schemas.openxmlformats.org/officeDocument/2006/relationships/ctrlProp" Target="../ctrlProps/ctrlProp887.xml"/><Relationship Id="rId189" Type="http://schemas.openxmlformats.org/officeDocument/2006/relationships/ctrlProp" Target="../ctrlProps/ctrlProp983.xml"/><Relationship Id="rId375" Type="http://schemas.openxmlformats.org/officeDocument/2006/relationships/ctrlProp" Target="../ctrlProps/ctrlProp1169.xml"/><Relationship Id="rId3" Type="http://schemas.openxmlformats.org/officeDocument/2006/relationships/vmlDrawing" Target="../drawings/vmlDrawing6.vml"/><Relationship Id="rId214" Type="http://schemas.openxmlformats.org/officeDocument/2006/relationships/ctrlProp" Target="../ctrlProps/ctrlProp1008.xml"/><Relationship Id="rId235" Type="http://schemas.openxmlformats.org/officeDocument/2006/relationships/ctrlProp" Target="../ctrlProps/ctrlProp1029.xml"/><Relationship Id="rId256" Type="http://schemas.openxmlformats.org/officeDocument/2006/relationships/ctrlProp" Target="../ctrlProps/ctrlProp1050.xml"/><Relationship Id="rId277" Type="http://schemas.openxmlformats.org/officeDocument/2006/relationships/ctrlProp" Target="../ctrlProps/ctrlProp1071.xml"/><Relationship Id="rId298" Type="http://schemas.openxmlformats.org/officeDocument/2006/relationships/ctrlProp" Target="../ctrlProps/ctrlProp1092.xml"/><Relationship Id="rId116" Type="http://schemas.openxmlformats.org/officeDocument/2006/relationships/ctrlProp" Target="../ctrlProps/ctrlProp910.xml"/><Relationship Id="rId137" Type="http://schemas.openxmlformats.org/officeDocument/2006/relationships/ctrlProp" Target="../ctrlProps/ctrlProp931.xml"/><Relationship Id="rId158" Type="http://schemas.openxmlformats.org/officeDocument/2006/relationships/ctrlProp" Target="../ctrlProps/ctrlProp952.xml"/><Relationship Id="rId302" Type="http://schemas.openxmlformats.org/officeDocument/2006/relationships/ctrlProp" Target="../ctrlProps/ctrlProp1096.xml"/><Relationship Id="rId323" Type="http://schemas.openxmlformats.org/officeDocument/2006/relationships/ctrlProp" Target="../ctrlProps/ctrlProp1117.xml"/><Relationship Id="rId344" Type="http://schemas.openxmlformats.org/officeDocument/2006/relationships/ctrlProp" Target="../ctrlProps/ctrlProp1138.xml"/><Relationship Id="rId20" Type="http://schemas.openxmlformats.org/officeDocument/2006/relationships/ctrlProp" Target="../ctrlProps/ctrlProp814.xml"/><Relationship Id="rId41" Type="http://schemas.openxmlformats.org/officeDocument/2006/relationships/ctrlProp" Target="../ctrlProps/ctrlProp835.xml"/><Relationship Id="rId62" Type="http://schemas.openxmlformats.org/officeDocument/2006/relationships/ctrlProp" Target="../ctrlProps/ctrlProp856.xml"/><Relationship Id="rId83" Type="http://schemas.openxmlformats.org/officeDocument/2006/relationships/ctrlProp" Target="../ctrlProps/ctrlProp877.xml"/><Relationship Id="rId179" Type="http://schemas.openxmlformats.org/officeDocument/2006/relationships/ctrlProp" Target="../ctrlProps/ctrlProp973.xml"/><Relationship Id="rId365" Type="http://schemas.openxmlformats.org/officeDocument/2006/relationships/ctrlProp" Target="../ctrlProps/ctrlProp1159.xml"/><Relationship Id="rId190" Type="http://schemas.openxmlformats.org/officeDocument/2006/relationships/ctrlProp" Target="../ctrlProps/ctrlProp984.xml"/><Relationship Id="rId204" Type="http://schemas.openxmlformats.org/officeDocument/2006/relationships/ctrlProp" Target="../ctrlProps/ctrlProp998.xml"/><Relationship Id="rId225" Type="http://schemas.openxmlformats.org/officeDocument/2006/relationships/ctrlProp" Target="../ctrlProps/ctrlProp1019.xml"/><Relationship Id="rId246" Type="http://schemas.openxmlformats.org/officeDocument/2006/relationships/ctrlProp" Target="../ctrlProps/ctrlProp1040.xml"/><Relationship Id="rId267" Type="http://schemas.openxmlformats.org/officeDocument/2006/relationships/ctrlProp" Target="../ctrlProps/ctrlProp1061.xml"/><Relationship Id="rId288" Type="http://schemas.openxmlformats.org/officeDocument/2006/relationships/ctrlProp" Target="../ctrlProps/ctrlProp1082.xml"/><Relationship Id="rId106" Type="http://schemas.openxmlformats.org/officeDocument/2006/relationships/ctrlProp" Target="../ctrlProps/ctrlProp900.xml"/><Relationship Id="rId127" Type="http://schemas.openxmlformats.org/officeDocument/2006/relationships/ctrlProp" Target="../ctrlProps/ctrlProp921.xml"/><Relationship Id="rId313" Type="http://schemas.openxmlformats.org/officeDocument/2006/relationships/ctrlProp" Target="../ctrlProps/ctrlProp1107.xml"/><Relationship Id="rId10" Type="http://schemas.openxmlformats.org/officeDocument/2006/relationships/ctrlProp" Target="../ctrlProps/ctrlProp804.xml"/><Relationship Id="rId31" Type="http://schemas.openxmlformats.org/officeDocument/2006/relationships/ctrlProp" Target="../ctrlProps/ctrlProp825.xml"/><Relationship Id="rId52" Type="http://schemas.openxmlformats.org/officeDocument/2006/relationships/ctrlProp" Target="../ctrlProps/ctrlProp846.xml"/><Relationship Id="rId73" Type="http://schemas.openxmlformats.org/officeDocument/2006/relationships/ctrlProp" Target="../ctrlProps/ctrlProp867.xml"/><Relationship Id="rId94" Type="http://schemas.openxmlformats.org/officeDocument/2006/relationships/ctrlProp" Target="../ctrlProps/ctrlProp888.xml"/><Relationship Id="rId148" Type="http://schemas.openxmlformats.org/officeDocument/2006/relationships/ctrlProp" Target="../ctrlProps/ctrlProp942.xml"/><Relationship Id="rId169" Type="http://schemas.openxmlformats.org/officeDocument/2006/relationships/ctrlProp" Target="../ctrlProps/ctrlProp963.xml"/><Relationship Id="rId334" Type="http://schemas.openxmlformats.org/officeDocument/2006/relationships/ctrlProp" Target="../ctrlProps/ctrlProp1128.xml"/><Relationship Id="rId355" Type="http://schemas.openxmlformats.org/officeDocument/2006/relationships/ctrlProp" Target="../ctrlProps/ctrlProp1149.xml"/><Relationship Id="rId376" Type="http://schemas.openxmlformats.org/officeDocument/2006/relationships/ctrlProp" Target="../ctrlProps/ctrlProp1170.xml"/><Relationship Id="rId4" Type="http://schemas.openxmlformats.org/officeDocument/2006/relationships/ctrlProp" Target="../ctrlProps/ctrlProp798.xml"/><Relationship Id="rId180" Type="http://schemas.openxmlformats.org/officeDocument/2006/relationships/ctrlProp" Target="../ctrlProps/ctrlProp974.xml"/><Relationship Id="rId215" Type="http://schemas.openxmlformats.org/officeDocument/2006/relationships/ctrlProp" Target="../ctrlProps/ctrlProp1009.xml"/><Relationship Id="rId236" Type="http://schemas.openxmlformats.org/officeDocument/2006/relationships/ctrlProp" Target="../ctrlProps/ctrlProp1030.xml"/><Relationship Id="rId257" Type="http://schemas.openxmlformats.org/officeDocument/2006/relationships/ctrlProp" Target="../ctrlProps/ctrlProp1051.xml"/><Relationship Id="rId278" Type="http://schemas.openxmlformats.org/officeDocument/2006/relationships/ctrlProp" Target="../ctrlProps/ctrlProp1072.xml"/><Relationship Id="rId303" Type="http://schemas.openxmlformats.org/officeDocument/2006/relationships/ctrlProp" Target="../ctrlProps/ctrlProp1097.xml"/><Relationship Id="rId42" Type="http://schemas.openxmlformats.org/officeDocument/2006/relationships/ctrlProp" Target="../ctrlProps/ctrlProp836.xml"/><Relationship Id="rId84" Type="http://schemas.openxmlformats.org/officeDocument/2006/relationships/ctrlProp" Target="../ctrlProps/ctrlProp878.xml"/><Relationship Id="rId138" Type="http://schemas.openxmlformats.org/officeDocument/2006/relationships/ctrlProp" Target="../ctrlProps/ctrlProp932.xml"/><Relationship Id="rId345" Type="http://schemas.openxmlformats.org/officeDocument/2006/relationships/ctrlProp" Target="../ctrlProps/ctrlProp1139.xml"/><Relationship Id="rId191" Type="http://schemas.openxmlformats.org/officeDocument/2006/relationships/ctrlProp" Target="../ctrlProps/ctrlProp985.xml"/><Relationship Id="rId205" Type="http://schemas.openxmlformats.org/officeDocument/2006/relationships/ctrlProp" Target="../ctrlProps/ctrlProp999.xml"/><Relationship Id="rId247" Type="http://schemas.openxmlformats.org/officeDocument/2006/relationships/ctrlProp" Target="../ctrlProps/ctrlProp1041.xml"/><Relationship Id="rId107" Type="http://schemas.openxmlformats.org/officeDocument/2006/relationships/ctrlProp" Target="../ctrlProps/ctrlProp901.xml"/><Relationship Id="rId289" Type="http://schemas.openxmlformats.org/officeDocument/2006/relationships/ctrlProp" Target="../ctrlProps/ctrlProp1083.xml"/><Relationship Id="rId11" Type="http://schemas.openxmlformats.org/officeDocument/2006/relationships/ctrlProp" Target="../ctrlProps/ctrlProp805.xml"/><Relationship Id="rId53" Type="http://schemas.openxmlformats.org/officeDocument/2006/relationships/ctrlProp" Target="../ctrlProps/ctrlProp847.xml"/><Relationship Id="rId149" Type="http://schemas.openxmlformats.org/officeDocument/2006/relationships/ctrlProp" Target="../ctrlProps/ctrlProp943.xml"/><Relationship Id="rId314" Type="http://schemas.openxmlformats.org/officeDocument/2006/relationships/ctrlProp" Target="../ctrlProps/ctrlProp1108.xml"/><Relationship Id="rId356" Type="http://schemas.openxmlformats.org/officeDocument/2006/relationships/ctrlProp" Target="../ctrlProps/ctrlProp1150.xml"/><Relationship Id="rId95" Type="http://schemas.openxmlformats.org/officeDocument/2006/relationships/ctrlProp" Target="../ctrlProps/ctrlProp889.xml"/><Relationship Id="rId160" Type="http://schemas.openxmlformats.org/officeDocument/2006/relationships/ctrlProp" Target="../ctrlProps/ctrlProp954.xml"/><Relationship Id="rId216" Type="http://schemas.openxmlformats.org/officeDocument/2006/relationships/ctrlProp" Target="../ctrlProps/ctrlProp1010.xml"/><Relationship Id="rId258" Type="http://schemas.openxmlformats.org/officeDocument/2006/relationships/ctrlProp" Target="../ctrlProps/ctrlProp1052.xml"/><Relationship Id="rId22" Type="http://schemas.openxmlformats.org/officeDocument/2006/relationships/ctrlProp" Target="../ctrlProps/ctrlProp816.xml"/><Relationship Id="rId64" Type="http://schemas.openxmlformats.org/officeDocument/2006/relationships/ctrlProp" Target="../ctrlProps/ctrlProp858.xml"/><Relationship Id="rId118" Type="http://schemas.openxmlformats.org/officeDocument/2006/relationships/ctrlProp" Target="../ctrlProps/ctrlProp912.xml"/><Relationship Id="rId325" Type="http://schemas.openxmlformats.org/officeDocument/2006/relationships/ctrlProp" Target="../ctrlProps/ctrlProp1119.xml"/><Relationship Id="rId367" Type="http://schemas.openxmlformats.org/officeDocument/2006/relationships/ctrlProp" Target="../ctrlProps/ctrlProp1161.xml"/><Relationship Id="rId171" Type="http://schemas.openxmlformats.org/officeDocument/2006/relationships/ctrlProp" Target="../ctrlProps/ctrlProp965.xml"/><Relationship Id="rId227" Type="http://schemas.openxmlformats.org/officeDocument/2006/relationships/ctrlProp" Target="../ctrlProps/ctrlProp1021.xml"/><Relationship Id="rId269" Type="http://schemas.openxmlformats.org/officeDocument/2006/relationships/ctrlProp" Target="../ctrlProps/ctrlProp1063.xml"/><Relationship Id="rId33" Type="http://schemas.openxmlformats.org/officeDocument/2006/relationships/ctrlProp" Target="../ctrlProps/ctrlProp827.xml"/><Relationship Id="rId129" Type="http://schemas.openxmlformats.org/officeDocument/2006/relationships/ctrlProp" Target="../ctrlProps/ctrlProp923.xml"/><Relationship Id="rId280" Type="http://schemas.openxmlformats.org/officeDocument/2006/relationships/ctrlProp" Target="../ctrlProps/ctrlProp1074.xml"/><Relationship Id="rId336" Type="http://schemas.openxmlformats.org/officeDocument/2006/relationships/ctrlProp" Target="../ctrlProps/ctrlProp1130.xml"/><Relationship Id="rId75" Type="http://schemas.openxmlformats.org/officeDocument/2006/relationships/ctrlProp" Target="../ctrlProps/ctrlProp869.xml"/><Relationship Id="rId140" Type="http://schemas.openxmlformats.org/officeDocument/2006/relationships/ctrlProp" Target="../ctrlProps/ctrlProp934.xml"/><Relationship Id="rId182" Type="http://schemas.openxmlformats.org/officeDocument/2006/relationships/ctrlProp" Target="../ctrlProps/ctrlProp976.xml"/><Relationship Id="rId378" Type="http://schemas.openxmlformats.org/officeDocument/2006/relationships/ctrlProp" Target="../ctrlProps/ctrlProp1172.xml"/><Relationship Id="rId6" Type="http://schemas.openxmlformats.org/officeDocument/2006/relationships/ctrlProp" Target="../ctrlProps/ctrlProp800.xml"/><Relationship Id="rId238" Type="http://schemas.openxmlformats.org/officeDocument/2006/relationships/ctrlProp" Target="../ctrlProps/ctrlProp1032.xml"/><Relationship Id="rId291" Type="http://schemas.openxmlformats.org/officeDocument/2006/relationships/ctrlProp" Target="../ctrlProps/ctrlProp1085.xml"/><Relationship Id="rId305" Type="http://schemas.openxmlformats.org/officeDocument/2006/relationships/ctrlProp" Target="../ctrlProps/ctrlProp1099.xml"/><Relationship Id="rId347" Type="http://schemas.openxmlformats.org/officeDocument/2006/relationships/ctrlProp" Target="../ctrlProps/ctrlProp1141.xml"/><Relationship Id="rId44" Type="http://schemas.openxmlformats.org/officeDocument/2006/relationships/ctrlProp" Target="../ctrlProps/ctrlProp838.xml"/><Relationship Id="rId86" Type="http://schemas.openxmlformats.org/officeDocument/2006/relationships/ctrlProp" Target="../ctrlProps/ctrlProp880.xml"/><Relationship Id="rId151" Type="http://schemas.openxmlformats.org/officeDocument/2006/relationships/ctrlProp" Target="../ctrlProps/ctrlProp945.xml"/><Relationship Id="rId193" Type="http://schemas.openxmlformats.org/officeDocument/2006/relationships/ctrlProp" Target="../ctrlProps/ctrlProp987.xml"/><Relationship Id="rId207" Type="http://schemas.openxmlformats.org/officeDocument/2006/relationships/ctrlProp" Target="../ctrlProps/ctrlProp1001.xml"/><Relationship Id="rId249" Type="http://schemas.openxmlformats.org/officeDocument/2006/relationships/ctrlProp" Target="../ctrlProps/ctrlProp1043.xml"/><Relationship Id="rId13" Type="http://schemas.openxmlformats.org/officeDocument/2006/relationships/ctrlProp" Target="../ctrlProps/ctrlProp807.xml"/><Relationship Id="rId109" Type="http://schemas.openxmlformats.org/officeDocument/2006/relationships/ctrlProp" Target="../ctrlProps/ctrlProp903.xml"/><Relationship Id="rId260" Type="http://schemas.openxmlformats.org/officeDocument/2006/relationships/ctrlProp" Target="../ctrlProps/ctrlProp1054.xml"/><Relationship Id="rId316" Type="http://schemas.openxmlformats.org/officeDocument/2006/relationships/ctrlProp" Target="../ctrlProps/ctrlProp1110.xml"/><Relationship Id="rId55" Type="http://schemas.openxmlformats.org/officeDocument/2006/relationships/ctrlProp" Target="../ctrlProps/ctrlProp849.xml"/><Relationship Id="rId97" Type="http://schemas.openxmlformats.org/officeDocument/2006/relationships/ctrlProp" Target="../ctrlProps/ctrlProp891.xml"/><Relationship Id="rId120" Type="http://schemas.openxmlformats.org/officeDocument/2006/relationships/ctrlProp" Target="../ctrlProps/ctrlProp914.xml"/><Relationship Id="rId358" Type="http://schemas.openxmlformats.org/officeDocument/2006/relationships/ctrlProp" Target="../ctrlProps/ctrlProp1152.xml"/><Relationship Id="rId162" Type="http://schemas.openxmlformats.org/officeDocument/2006/relationships/ctrlProp" Target="../ctrlProps/ctrlProp956.xml"/><Relationship Id="rId218" Type="http://schemas.openxmlformats.org/officeDocument/2006/relationships/ctrlProp" Target="../ctrlProps/ctrlProp1012.xml"/><Relationship Id="rId271" Type="http://schemas.openxmlformats.org/officeDocument/2006/relationships/ctrlProp" Target="../ctrlProps/ctrlProp1065.xml"/><Relationship Id="rId24" Type="http://schemas.openxmlformats.org/officeDocument/2006/relationships/ctrlProp" Target="../ctrlProps/ctrlProp818.xml"/><Relationship Id="rId66" Type="http://schemas.openxmlformats.org/officeDocument/2006/relationships/ctrlProp" Target="../ctrlProps/ctrlProp860.xml"/><Relationship Id="rId131" Type="http://schemas.openxmlformats.org/officeDocument/2006/relationships/ctrlProp" Target="../ctrlProps/ctrlProp925.xml"/><Relationship Id="rId327" Type="http://schemas.openxmlformats.org/officeDocument/2006/relationships/ctrlProp" Target="../ctrlProps/ctrlProp1121.xml"/><Relationship Id="rId369" Type="http://schemas.openxmlformats.org/officeDocument/2006/relationships/ctrlProp" Target="../ctrlProps/ctrlProp1163.xml"/><Relationship Id="rId173" Type="http://schemas.openxmlformats.org/officeDocument/2006/relationships/ctrlProp" Target="../ctrlProps/ctrlProp967.xml"/><Relationship Id="rId229" Type="http://schemas.openxmlformats.org/officeDocument/2006/relationships/ctrlProp" Target="../ctrlProps/ctrlProp1023.xml"/><Relationship Id="rId380" Type="http://schemas.openxmlformats.org/officeDocument/2006/relationships/comments" Target="../comments3.xml"/><Relationship Id="rId240" Type="http://schemas.openxmlformats.org/officeDocument/2006/relationships/ctrlProp" Target="../ctrlProps/ctrlProp1034.xml"/><Relationship Id="rId35" Type="http://schemas.openxmlformats.org/officeDocument/2006/relationships/ctrlProp" Target="../ctrlProps/ctrlProp829.xml"/><Relationship Id="rId77" Type="http://schemas.openxmlformats.org/officeDocument/2006/relationships/ctrlProp" Target="../ctrlProps/ctrlProp871.xml"/><Relationship Id="rId100" Type="http://schemas.openxmlformats.org/officeDocument/2006/relationships/ctrlProp" Target="../ctrlProps/ctrlProp894.xml"/><Relationship Id="rId282" Type="http://schemas.openxmlformats.org/officeDocument/2006/relationships/ctrlProp" Target="../ctrlProps/ctrlProp1076.xml"/><Relationship Id="rId338" Type="http://schemas.openxmlformats.org/officeDocument/2006/relationships/ctrlProp" Target="../ctrlProps/ctrlProp1132.xml"/><Relationship Id="rId8" Type="http://schemas.openxmlformats.org/officeDocument/2006/relationships/ctrlProp" Target="../ctrlProps/ctrlProp802.xml"/><Relationship Id="rId142" Type="http://schemas.openxmlformats.org/officeDocument/2006/relationships/ctrlProp" Target="../ctrlProps/ctrlProp936.xml"/><Relationship Id="rId184" Type="http://schemas.openxmlformats.org/officeDocument/2006/relationships/ctrlProp" Target="../ctrlProps/ctrlProp978.xml"/><Relationship Id="rId251" Type="http://schemas.openxmlformats.org/officeDocument/2006/relationships/ctrlProp" Target="../ctrlProps/ctrlProp1045.xml"/><Relationship Id="rId46" Type="http://schemas.openxmlformats.org/officeDocument/2006/relationships/ctrlProp" Target="../ctrlProps/ctrlProp840.xml"/><Relationship Id="rId293" Type="http://schemas.openxmlformats.org/officeDocument/2006/relationships/ctrlProp" Target="../ctrlProps/ctrlProp1087.xml"/><Relationship Id="rId307" Type="http://schemas.openxmlformats.org/officeDocument/2006/relationships/ctrlProp" Target="../ctrlProps/ctrlProp1101.xml"/><Relationship Id="rId349" Type="http://schemas.openxmlformats.org/officeDocument/2006/relationships/ctrlProp" Target="../ctrlProps/ctrlProp1143.xml"/><Relationship Id="rId88" Type="http://schemas.openxmlformats.org/officeDocument/2006/relationships/ctrlProp" Target="../ctrlProps/ctrlProp882.xml"/><Relationship Id="rId111" Type="http://schemas.openxmlformats.org/officeDocument/2006/relationships/ctrlProp" Target="../ctrlProps/ctrlProp905.xml"/><Relationship Id="rId153" Type="http://schemas.openxmlformats.org/officeDocument/2006/relationships/ctrlProp" Target="../ctrlProps/ctrlProp947.xml"/><Relationship Id="rId195" Type="http://schemas.openxmlformats.org/officeDocument/2006/relationships/ctrlProp" Target="../ctrlProps/ctrlProp989.xml"/><Relationship Id="rId209" Type="http://schemas.openxmlformats.org/officeDocument/2006/relationships/ctrlProp" Target="../ctrlProps/ctrlProp1003.xml"/><Relationship Id="rId360" Type="http://schemas.openxmlformats.org/officeDocument/2006/relationships/ctrlProp" Target="../ctrlProps/ctrlProp1154.xml"/><Relationship Id="rId220" Type="http://schemas.openxmlformats.org/officeDocument/2006/relationships/ctrlProp" Target="../ctrlProps/ctrlProp1014.xml"/><Relationship Id="rId15" Type="http://schemas.openxmlformats.org/officeDocument/2006/relationships/ctrlProp" Target="../ctrlProps/ctrlProp809.xml"/><Relationship Id="rId57" Type="http://schemas.openxmlformats.org/officeDocument/2006/relationships/ctrlProp" Target="../ctrlProps/ctrlProp851.xml"/><Relationship Id="rId262" Type="http://schemas.openxmlformats.org/officeDocument/2006/relationships/ctrlProp" Target="../ctrlProps/ctrlProp1056.xml"/><Relationship Id="rId318" Type="http://schemas.openxmlformats.org/officeDocument/2006/relationships/ctrlProp" Target="../ctrlProps/ctrlProp1112.xml"/><Relationship Id="rId99" Type="http://schemas.openxmlformats.org/officeDocument/2006/relationships/ctrlProp" Target="../ctrlProps/ctrlProp893.xml"/><Relationship Id="rId122" Type="http://schemas.openxmlformats.org/officeDocument/2006/relationships/ctrlProp" Target="../ctrlProps/ctrlProp916.xml"/><Relationship Id="rId164" Type="http://schemas.openxmlformats.org/officeDocument/2006/relationships/ctrlProp" Target="../ctrlProps/ctrlProp958.xml"/><Relationship Id="rId371" Type="http://schemas.openxmlformats.org/officeDocument/2006/relationships/ctrlProp" Target="../ctrlProps/ctrlProp1165.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1174.xml"/><Relationship Id="rId2" Type="http://schemas.openxmlformats.org/officeDocument/2006/relationships/vmlDrawing" Target="../drawings/vmlDrawing7.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A1:Q43"/>
  <sheetViews>
    <sheetView showGridLines="0" tabSelected="1" workbookViewId="0">
      <selection activeCell="H39" sqref="H39:I39"/>
    </sheetView>
  </sheetViews>
  <sheetFormatPr baseColWidth="10" defaultColWidth="0" defaultRowHeight="15" zeroHeight="1"/>
  <cols>
    <col min="1" max="17" width="8.83203125" customWidth="1"/>
    <col min="18" max="16384" width="9.1640625" hidden="1"/>
  </cols>
  <sheetData>
    <row r="1" spans="1:17">
      <c r="A1" s="89"/>
      <c r="B1" s="89"/>
      <c r="C1" s="89"/>
      <c r="D1" s="89"/>
      <c r="E1" s="89"/>
      <c r="F1" s="89"/>
      <c r="G1" s="89"/>
      <c r="H1" s="89"/>
      <c r="I1" s="89"/>
      <c r="J1" s="89"/>
      <c r="K1" s="89"/>
      <c r="L1" s="89"/>
      <c r="M1" s="89"/>
      <c r="N1" s="89"/>
      <c r="O1" s="89"/>
      <c r="P1" s="89"/>
      <c r="Q1" s="89"/>
    </row>
    <row r="2" spans="1:17">
      <c r="A2" s="89"/>
      <c r="B2" s="89"/>
      <c r="C2" s="89"/>
      <c r="D2" s="89"/>
      <c r="E2" s="89"/>
      <c r="F2" s="89"/>
      <c r="G2" s="89"/>
      <c r="H2" s="89"/>
      <c r="I2" s="89"/>
      <c r="J2" s="89"/>
      <c r="K2" s="89"/>
      <c r="L2" s="89"/>
      <c r="M2" s="89"/>
      <c r="N2" s="89"/>
      <c r="O2" s="89"/>
      <c r="P2" s="89"/>
      <c r="Q2" s="89"/>
    </row>
    <row r="3" spans="1:17">
      <c r="A3" s="89"/>
      <c r="B3" s="89"/>
      <c r="C3" s="89"/>
      <c r="D3" s="89"/>
      <c r="E3" s="89"/>
      <c r="F3" s="89"/>
      <c r="G3" s="89"/>
      <c r="H3" s="89"/>
      <c r="I3" s="89"/>
      <c r="J3" s="89"/>
      <c r="K3" s="89"/>
      <c r="L3" s="89"/>
      <c r="M3" s="89"/>
      <c r="N3" s="89"/>
      <c r="O3" s="89"/>
      <c r="P3" s="89"/>
      <c r="Q3" s="89"/>
    </row>
    <row r="4" spans="1:17">
      <c r="A4" s="89"/>
      <c r="B4" s="89"/>
      <c r="C4" s="89"/>
      <c r="D4" s="89"/>
      <c r="E4" s="89"/>
      <c r="F4" s="89"/>
      <c r="G4" s="89"/>
      <c r="H4" s="89"/>
      <c r="I4" s="89"/>
      <c r="J4" s="89"/>
      <c r="K4" s="89"/>
      <c r="L4" s="89"/>
      <c r="M4" s="89"/>
      <c r="N4" s="89"/>
      <c r="O4" s="89"/>
      <c r="P4" s="89"/>
      <c r="Q4" s="89"/>
    </row>
    <row r="5" spans="1:17">
      <c r="A5" s="89"/>
      <c r="B5" s="89"/>
      <c r="C5" s="89"/>
      <c r="D5" s="89"/>
      <c r="E5" s="89"/>
      <c r="F5" s="89"/>
      <c r="G5" s="89"/>
      <c r="H5" s="89"/>
      <c r="I5" s="89"/>
      <c r="J5" s="89"/>
      <c r="K5" s="89"/>
      <c r="L5" s="89"/>
      <c r="M5" s="89"/>
      <c r="N5" s="89"/>
      <c r="O5" s="89"/>
      <c r="P5" s="89"/>
      <c r="Q5" s="89"/>
    </row>
    <row r="6" spans="1:17">
      <c r="A6" s="89"/>
      <c r="B6" s="89"/>
      <c r="C6" s="89"/>
      <c r="D6" s="89"/>
      <c r="E6" s="89"/>
      <c r="F6" s="89"/>
      <c r="G6" s="89"/>
      <c r="H6" s="89"/>
      <c r="I6" s="89"/>
      <c r="J6" s="89"/>
      <c r="K6" s="89"/>
      <c r="L6" s="89"/>
      <c r="M6" s="89"/>
      <c r="N6" s="89"/>
      <c r="O6" s="89"/>
      <c r="P6" s="89"/>
      <c r="Q6" s="89"/>
    </row>
    <row r="7" spans="1:17">
      <c r="A7" s="89"/>
      <c r="B7" s="89"/>
      <c r="C7" s="89"/>
      <c r="D7" s="89"/>
      <c r="E7" s="89"/>
      <c r="F7" s="89"/>
      <c r="G7" s="89"/>
      <c r="H7" s="89"/>
      <c r="I7" s="89"/>
      <c r="J7" s="89"/>
      <c r="K7" s="89"/>
      <c r="L7" s="89"/>
      <c r="M7" s="89"/>
      <c r="N7" s="89"/>
      <c r="O7" s="89"/>
      <c r="P7" s="89"/>
      <c r="Q7" s="89"/>
    </row>
    <row r="8" spans="1:17">
      <c r="A8" s="89"/>
      <c r="B8" s="89"/>
      <c r="C8" s="89"/>
      <c r="D8" s="89"/>
      <c r="E8" s="89"/>
      <c r="F8" s="89"/>
      <c r="G8" s="89"/>
      <c r="H8" s="89"/>
      <c r="I8" s="89"/>
      <c r="J8" s="89"/>
      <c r="K8" s="89"/>
      <c r="L8" s="89"/>
      <c r="M8" s="89"/>
      <c r="N8" s="89"/>
      <c r="O8" s="89"/>
      <c r="P8" s="89"/>
      <c r="Q8" s="89"/>
    </row>
    <row r="9" spans="1:17">
      <c r="A9" s="89"/>
      <c r="B9" s="89"/>
      <c r="C9" s="89"/>
      <c r="D9" s="89"/>
      <c r="E9" s="89"/>
      <c r="F9" s="89"/>
      <c r="G9" s="89"/>
      <c r="H9" s="89"/>
      <c r="I9" s="89"/>
      <c r="J9" s="89"/>
      <c r="K9" s="89"/>
      <c r="L9" s="89"/>
      <c r="M9" s="89"/>
      <c r="N9" s="89"/>
      <c r="O9" s="89"/>
      <c r="P9" s="89"/>
      <c r="Q9" s="89"/>
    </row>
    <row r="10" spans="1:17">
      <c r="A10" s="89"/>
      <c r="B10" s="89"/>
      <c r="C10" s="89"/>
      <c r="D10" s="89"/>
      <c r="E10" s="89"/>
      <c r="F10" s="89"/>
      <c r="G10" s="89"/>
      <c r="H10" s="89"/>
      <c r="I10" s="89"/>
      <c r="J10" s="89"/>
      <c r="K10" s="89"/>
      <c r="L10" s="89"/>
      <c r="M10" s="89"/>
      <c r="N10" s="89"/>
      <c r="O10" s="89"/>
      <c r="P10" s="89"/>
      <c r="Q10" s="89"/>
    </row>
    <row r="11" spans="1:17">
      <c r="A11" s="89"/>
      <c r="B11" s="89"/>
      <c r="C11" s="89"/>
      <c r="D11" s="89"/>
      <c r="E11" s="89"/>
      <c r="F11" s="89"/>
      <c r="G11" s="89"/>
      <c r="H11" s="89"/>
      <c r="I11" s="89"/>
      <c r="J11" s="89"/>
      <c r="K11" s="89"/>
      <c r="L11" s="89"/>
      <c r="M11" s="89"/>
      <c r="N11" s="89"/>
      <c r="O11" s="89"/>
      <c r="P11" s="89"/>
      <c r="Q11" s="89"/>
    </row>
    <row r="12" spans="1:17">
      <c r="A12" s="89"/>
      <c r="B12" s="89"/>
      <c r="C12" s="89"/>
      <c r="D12" s="89"/>
      <c r="E12" s="89"/>
      <c r="F12" s="89"/>
      <c r="G12" s="89"/>
      <c r="H12" s="89"/>
      <c r="I12" s="89"/>
      <c r="J12" s="89"/>
      <c r="K12" s="89"/>
      <c r="L12" s="89"/>
      <c r="M12" s="89"/>
      <c r="N12" s="89"/>
      <c r="O12" s="89"/>
      <c r="P12" s="89"/>
      <c r="Q12" s="89"/>
    </row>
    <row r="13" spans="1:17">
      <c r="A13" s="89"/>
      <c r="B13" s="89"/>
      <c r="C13" s="89"/>
      <c r="D13" s="89"/>
      <c r="E13" s="89"/>
      <c r="F13" s="89"/>
      <c r="G13" s="89"/>
      <c r="H13" s="89"/>
      <c r="I13" s="89"/>
      <c r="J13" s="89"/>
      <c r="K13" s="89"/>
      <c r="L13" s="89"/>
      <c r="M13" s="89"/>
      <c r="N13" s="89"/>
      <c r="O13" s="89"/>
      <c r="P13" s="89"/>
      <c r="Q13" s="89"/>
    </row>
    <row r="14" spans="1:17">
      <c r="A14" s="89"/>
      <c r="B14" s="89"/>
      <c r="C14" s="89"/>
      <c r="D14" s="89"/>
      <c r="E14" s="89"/>
      <c r="F14" s="89"/>
      <c r="G14" s="89"/>
      <c r="H14" s="89"/>
      <c r="I14" s="89"/>
      <c r="J14" s="89"/>
      <c r="K14" s="89"/>
      <c r="L14" s="89"/>
      <c r="M14" s="89"/>
      <c r="N14" s="89"/>
      <c r="O14" s="89"/>
      <c r="P14" s="89"/>
      <c r="Q14" s="89"/>
    </row>
    <row r="15" spans="1:17">
      <c r="A15" s="89"/>
      <c r="B15" s="89"/>
      <c r="C15" s="89"/>
      <c r="D15" s="89"/>
      <c r="E15" s="89"/>
      <c r="F15" s="89"/>
      <c r="G15" s="89"/>
      <c r="H15" s="89"/>
      <c r="I15" s="89"/>
      <c r="J15" s="89"/>
      <c r="K15" s="89"/>
      <c r="L15" s="89"/>
      <c r="M15" s="89"/>
      <c r="N15" s="89"/>
      <c r="O15" s="89"/>
      <c r="P15" s="89"/>
      <c r="Q15" s="89"/>
    </row>
    <row r="16" spans="1:17">
      <c r="A16" s="89"/>
      <c r="B16" s="89"/>
      <c r="C16" s="89"/>
      <c r="D16" s="89"/>
      <c r="E16" s="89"/>
      <c r="F16" s="89"/>
      <c r="G16" s="89"/>
      <c r="H16" s="89"/>
      <c r="I16" s="89"/>
      <c r="J16" s="89"/>
      <c r="K16" s="89"/>
      <c r="L16" s="89"/>
      <c r="M16" s="89"/>
      <c r="N16" s="89"/>
      <c r="O16" s="89"/>
      <c r="P16" s="89"/>
      <c r="Q16" s="89"/>
    </row>
    <row r="17" spans="1:17">
      <c r="A17" s="89"/>
      <c r="B17" s="89"/>
      <c r="C17" s="89"/>
      <c r="D17" s="89"/>
      <c r="E17" s="89"/>
      <c r="F17" s="89"/>
      <c r="G17" s="89"/>
      <c r="H17" s="89"/>
      <c r="I17" s="89"/>
      <c r="J17" s="89"/>
      <c r="K17" s="89"/>
      <c r="L17" s="89"/>
      <c r="M17" s="89"/>
      <c r="N17" s="89"/>
      <c r="O17" s="89"/>
      <c r="P17" s="89"/>
      <c r="Q17" s="89"/>
    </row>
    <row r="18" spans="1:17">
      <c r="A18" s="89"/>
      <c r="B18" s="89"/>
      <c r="C18" s="89"/>
      <c r="D18" s="89"/>
      <c r="E18" s="89"/>
      <c r="F18" s="89"/>
      <c r="G18" s="89"/>
      <c r="H18" s="89"/>
      <c r="I18" s="89"/>
      <c r="J18" s="89"/>
      <c r="K18" s="89"/>
      <c r="L18" s="89"/>
      <c r="M18" s="89"/>
      <c r="N18" s="89"/>
      <c r="O18" s="89"/>
      <c r="P18" s="89"/>
      <c r="Q18" s="89"/>
    </row>
    <row r="19" spans="1:17">
      <c r="A19" s="89"/>
      <c r="B19" s="89"/>
      <c r="C19" s="89"/>
      <c r="D19" s="89"/>
      <c r="E19" s="89"/>
      <c r="F19" s="89"/>
      <c r="G19" s="89"/>
      <c r="H19" s="89"/>
      <c r="I19" s="89"/>
      <c r="J19" s="89"/>
      <c r="K19" s="89"/>
      <c r="L19" s="89"/>
      <c r="M19" s="89"/>
      <c r="N19" s="89"/>
      <c r="O19" s="89"/>
      <c r="P19" s="89"/>
      <c r="Q19" s="89"/>
    </row>
    <row r="20" spans="1:17">
      <c r="A20" s="89"/>
      <c r="B20" s="89"/>
      <c r="C20" s="89"/>
      <c r="D20" s="89"/>
      <c r="E20" s="89"/>
      <c r="F20" s="89"/>
      <c r="G20" s="89"/>
      <c r="H20" s="89"/>
      <c r="I20" s="89"/>
      <c r="J20" s="89"/>
      <c r="K20" s="89"/>
      <c r="L20" s="89"/>
      <c r="M20" s="89"/>
      <c r="N20" s="89"/>
      <c r="O20" s="89"/>
      <c r="P20" s="89"/>
      <c r="Q20" s="89"/>
    </row>
    <row r="21" spans="1:17">
      <c r="A21" s="89"/>
      <c r="B21" s="89"/>
      <c r="C21" s="89"/>
      <c r="D21" s="89"/>
      <c r="E21" s="89"/>
      <c r="F21" s="89"/>
      <c r="G21" s="89"/>
      <c r="H21" s="89"/>
      <c r="I21" s="89"/>
      <c r="J21" s="89"/>
      <c r="K21" s="89"/>
      <c r="L21" s="89"/>
      <c r="M21" s="89"/>
      <c r="N21" s="89"/>
      <c r="O21" s="89"/>
      <c r="P21" s="89"/>
      <c r="Q21" s="89"/>
    </row>
    <row r="22" spans="1:17">
      <c r="A22" s="89"/>
      <c r="B22" s="89"/>
      <c r="C22" s="89"/>
      <c r="D22" s="89"/>
      <c r="E22" s="89"/>
      <c r="F22" s="89"/>
      <c r="G22" s="89"/>
      <c r="H22" s="89"/>
      <c r="I22" s="89"/>
      <c r="J22" s="89"/>
      <c r="K22" s="89"/>
      <c r="L22" s="89"/>
      <c r="M22" s="89"/>
      <c r="N22" s="89"/>
      <c r="O22" s="89"/>
      <c r="P22" s="89"/>
      <c r="Q22" s="89"/>
    </row>
    <row r="23" spans="1:17">
      <c r="A23" s="89"/>
      <c r="B23" s="89"/>
      <c r="C23" s="89"/>
      <c r="D23" s="89"/>
      <c r="E23" s="89"/>
      <c r="F23" s="89"/>
      <c r="G23" s="89"/>
      <c r="H23" s="89"/>
      <c r="I23" s="89"/>
      <c r="J23" s="89"/>
      <c r="K23" s="89"/>
      <c r="L23" s="89"/>
      <c r="M23" s="89"/>
      <c r="N23" s="89"/>
      <c r="O23" s="89"/>
      <c r="P23" s="89"/>
      <c r="Q23" s="89"/>
    </row>
    <row r="24" spans="1:17">
      <c r="A24" s="89"/>
      <c r="B24" s="89"/>
      <c r="C24" s="89"/>
      <c r="D24" s="89"/>
      <c r="E24" s="89"/>
      <c r="F24" s="89"/>
      <c r="G24" s="89"/>
      <c r="H24" s="89"/>
      <c r="I24" s="89"/>
      <c r="J24" s="89"/>
      <c r="K24" s="89"/>
      <c r="L24" s="89"/>
      <c r="M24" s="89"/>
      <c r="N24" s="89"/>
      <c r="O24" s="89"/>
      <c r="P24" s="89"/>
      <c r="Q24" s="89"/>
    </row>
    <row r="25" spans="1:17">
      <c r="A25" s="89"/>
      <c r="B25" s="89"/>
      <c r="C25" s="89"/>
      <c r="D25" s="89"/>
      <c r="E25" s="89"/>
      <c r="F25" s="89"/>
      <c r="G25" s="89"/>
      <c r="H25" s="89"/>
      <c r="I25" s="89"/>
      <c r="J25" s="89"/>
      <c r="K25" s="89"/>
      <c r="L25" s="89"/>
      <c r="M25" s="89"/>
      <c r="N25" s="89"/>
      <c r="O25" s="89"/>
      <c r="P25" s="89"/>
      <c r="Q25" s="89"/>
    </row>
    <row r="26" spans="1:17">
      <c r="A26" s="89"/>
      <c r="B26" s="89"/>
      <c r="C26" s="89"/>
      <c r="D26" s="89"/>
      <c r="E26" s="89"/>
      <c r="F26" s="89"/>
      <c r="G26" s="89"/>
      <c r="H26" s="89"/>
      <c r="I26" s="89"/>
      <c r="J26" s="89"/>
      <c r="K26" s="89"/>
      <c r="L26" s="89"/>
      <c r="M26" s="89"/>
      <c r="N26" s="89"/>
      <c r="O26" s="89"/>
      <c r="P26" s="89"/>
      <c r="Q26" s="89"/>
    </row>
    <row r="27" spans="1:17">
      <c r="A27" s="89"/>
      <c r="B27" s="89"/>
      <c r="C27" s="89"/>
      <c r="D27" s="89"/>
      <c r="E27" s="89"/>
      <c r="F27" s="89"/>
      <c r="G27" s="89"/>
      <c r="H27" s="89"/>
      <c r="I27" s="89"/>
      <c r="J27" s="89"/>
      <c r="K27" s="89"/>
      <c r="L27" s="89"/>
      <c r="M27" s="89"/>
      <c r="N27" s="89"/>
      <c r="O27" s="89"/>
      <c r="P27" s="89"/>
      <c r="Q27" s="89"/>
    </row>
    <row r="28" spans="1:17">
      <c r="A28" s="89"/>
      <c r="B28" s="89"/>
      <c r="C28" s="89"/>
      <c r="D28" s="89"/>
      <c r="E28" s="89"/>
      <c r="F28" s="89"/>
      <c r="G28" s="89"/>
      <c r="H28" s="89"/>
      <c r="I28" s="89"/>
      <c r="J28" s="89"/>
      <c r="K28" s="89"/>
      <c r="L28" s="89"/>
      <c r="M28" s="89"/>
      <c r="N28" s="89"/>
      <c r="O28" s="89"/>
      <c r="P28" s="89"/>
      <c r="Q28" s="89"/>
    </row>
    <row r="29" spans="1:17">
      <c r="A29" s="89"/>
      <c r="B29" s="89"/>
      <c r="C29" s="89"/>
      <c r="D29" s="89"/>
      <c r="E29" s="89"/>
      <c r="F29" s="89"/>
      <c r="G29" s="89"/>
      <c r="H29" s="89"/>
      <c r="I29" s="89"/>
      <c r="J29" s="89"/>
      <c r="K29" s="89"/>
      <c r="L29" s="89"/>
      <c r="M29" s="89"/>
      <c r="N29" s="89"/>
      <c r="O29" s="89"/>
      <c r="P29" s="89"/>
      <c r="Q29" s="89"/>
    </row>
    <row r="30" spans="1:17">
      <c r="A30" s="89"/>
      <c r="B30" s="89"/>
      <c r="C30" s="89"/>
      <c r="D30" s="89"/>
      <c r="E30" s="89"/>
      <c r="F30" s="89"/>
      <c r="G30" s="89"/>
      <c r="H30" s="89"/>
      <c r="I30" s="89"/>
      <c r="J30" s="89"/>
      <c r="K30" s="89"/>
      <c r="L30" s="89"/>
      <c r="M30" s="89"/>
      <c r="N30" s="89"/>
      <c r="O30" s="89"/>
      <c r="P30" s="89"/>
      <c r="Q30" s="89"/>
    </row>
    <row r="31" spans="1:17">
      <c r="A31" s="89"/>
      <c r="B31" s="89"/>
      <c r="C31" s="89"/>
      <c r="D31" s="89"/>
      <c r="E31" s="89"/>
      <c r="F31" s="89"/>
      <c r="G31" s="89"/>
      <c r="H31" s="89"/>
      <c r="I31" s="89"/>
      <c r="J31" s="89"/>
      <c r="K31" s="89"/>
      <c r="L31" s="89"/>
      <c r="M31" s="89"/>
      <c r="N31" s="89"/>
      <c r="O31" s="89"/>
      <c r="P31" s="89"/>
      <c r="Q31" s="89"/>
    </row>
    <row r="32" spans="1:17">
      <c r="A32" s="89"/>
      <c r="B32" s="89"/>
      <c r="C32" s="89"/>
      <c r="D32" s="89"/>
      <c r="E32" s="89"/>
      <c r="F32" s="89"/>
      <c r="G32" s="89"/>
      <c r="H32" s="89"/>
      <c r="I32" s="89"/>
      <c r="J32" s="89"/>
      <c r="K32" s="89"/>
      <c r="L32" s="89"/>
      <c r="M32" s="89"/>
      <c r="N32" s="89"/>
      <c r="O32" s="89"/>
      <c r="P32" s="89"/>
      <c r="Q32" s="89"/>
    </row>
    <row r="33" spans="1:17">
      <c r="A33" s="89"/>
      <c r="B33" s="89"/>
      <c r="C33" s="89"/>
      <c r="D33" s="89"/>
      <c r="E33" s="89"/>
      <c r="F33" s="89"/>
      <c r="G33" s="89"/>
      <c r="H33" s="89"/>
      <c r="I33" s="89"/>
      <c r="J33" s="89"/>
      <c r="K33" s="89"/>
      <c r="L33" s="89"/>
      <c r="M33" s="89"/>
      <c r="N33" s="89"/>
      <c r="O33" s="89"/>
      <c r="P33" s="89"/>
      <c r="Q33" s="89"/>
    </row>
    <row r="34" spans="1:17">
      <c r="A34" s="89"/>
      <c r="B34" s="89"/>
      <c r="C34" s="89"/>
      <c r="D34" s="89"/>
      <c r="E34" s="89"/>
      <c r="F34" s="89"/>
      <c r="G34" s="89"/>
      <c r="H34" s="89"/>
      <c r="I34" s="89"/>
      <c r="J34" s="89"/>
      <c r="K34" s="89"/>
      <c r="L34" s="89"/>
      <c r="M34" s="89"/>
      <c r="N34" s="89"/>
      <c r="O34" s="89"/>
      <c r="P34" s="89"/>
      <c r="Q34" s="89"/>
    </row>
    <row r="35" spans="1:17">
      <c r="A35" s="89"/>
      <c r="B35" s="89"/>
      <c r="C35" s="89"/>
      <c r="D35" s="89"/>
      <c r="E35" s="89"/>
      <c r="F35" s="89"/>
      <c r="G35" s="89"/>
      <c r="H35" s="89"/>
      <c r="I35" s="89"/>
      <c r="J35" s="89"/>
      <c r="K35" s="89"/>
      <c r="L35" s="89"/>
      <c r="M35" s="89"/>
      <c r="N35" s="89"/>
      <c r="O35" s="89"/>
      <c r="P35" s="89"/>
      <c r="Q35" s="89"/>
    </row>
    <row r="36" spans="1:17">
      <c r="A36" s="89"/>
      <c r="B36" s="89"/>
      <c r="C36" s="89"/>
      <c r="D36" s="89"/>
      <c r="E36" s="89"/>
      <c r="F36" s="89"/>
      <c r="G36" s="89"/>
      <c r="H36" s="89"/>
      <c r="I36" s="89"/>
      <c r="J36" s="89"/>
      <c r="K36" s="89"/>
      <c r="L36" s="89"/>
      <c r="M36" s="89"/>
      <c r="N36" s="89"/>
      <c r="O36" s="89"/>
      <c r="P36" s="89"/>
      <c r="Q36" s="89"/>
    </row>
    <row r="37" spans="1:17">
      <c r="A37" s="89"/>
      <c r="B37" s="89"/>
      <c r="C37" s="89"/>
      <c r="D37" s="89"/>
      <c r="E37" s="89"/>
      <c r="F37" s="89"/>
      <c r="G37" s="89"/>
      <c r="H37" s="89"/>
      <c r="I37" s="89"/>
      <c r="J37" s="89"/>
      <c r="K37" s="89"/>
      <c r="L37" s="89"/>
      <c r="M37" s="89"/>
      <c r="N37" s="89"/>
      <c r="O37" s="89"/>
      <c r="P37" s="89"/>
      <c r="Q37" s="89"/>
    </row>
    <row r="38" spans="1:17">
      <c r="A38" s="125"/>
      <c r="B38" s="125"/>
      <c r="C38" s="125"/>
      <c r="D38" s="125"/>
      <c r="E38" s="125"/>
      <c r="F38" s="125"/>
      <c r="G38" s="125"/>
      <c r="H38" s="125"/>
      <c r="I38" s="125"/>
      <c r="J38" s="125"/>
      <c r="K38" s="125"/>
      <c r="L38" s="125"/>
      <c r="M38" s="125"/>
      <c r="N38" s="125"/>
      <c r="O38" s="125"/>
      <c r="P38" s="125"/>
      <c r="Q38" s="125"/>
    </row>
    <row r="39" spans="1:17">
      <c r="A39" s="125"/>
      <c r="B39" s="806"/>
      <c r="C39" s="807"/>
      <c r="D39" s="125"/>
      <c r="E39" s="806" t="s">
        <v>138</v>
      </c>
      <c r="F39" s="807"/>
      <c r="G39" s="125"/>
      <c r="H39" s="806" t="s">
        <v>28</v>
      </c>
      <c r="I39" s="807"/>
      <c r="J39" s="125"/>
      <c r="K39" s="806" t="s">
        <v>29</v>
      </c>
      <c r="L39" s="807"/>
      <c r="M39" s="125"/>
      <c r="N39" s="806" t="s">
        <v>139</v>
      </c>
      <c r="O39" s="807"/>
      <c r="P39" s="125"/>
      <c r="Q39" s="125"/>
    </row>
    <row r="40" spans="1:17">
      <c r="A40" s="125"/>
      <c r="B40" s="125"/>
      <c r="C40" s="125"/>
      <c r="D40" s="125"/>
      <c r="E40" s="125"/>
      <c r="F40" s="125"/>
      <c r="G40" s="125"/>
      <c r="H40" s="125"/>
      <c r="I40" s="125"/>
      <c r="J40" s="125"/>
      <c r="K40" s="125"/>
      <c r="L40" s="125"/>
      <c r="M40" s="125"/>
      <c r="N40" s="125"/>
      <c r="O40" s="125"/>
      <c r="P40" s="125"/>
      <c r="Q40" s="125"/>
    </row>
    <row r="41" spans="1:17">
      <c r="A41" s="125"/>
      <c r="B41" s="806" t="s">
        <v>90</v>
      </c>
      <c r="C41" s="807"/>
      <c r="D41" s="125"/>
      <c r="E41" s="806" t="s">
        <v>93</v>
      </c>
      <c r="F41" s="807"/>
      <c r="G41" s="125"/>
      <c r="H41" s="806" t="s">
        <v>140</v>
      </c>
      <c r="I41" s="807"/>
      <c r="J41" s="125"/>
      <c r="K41" s="806" t="s">
        <v>141</v>
      </c>
      <c r="L41" s="807"/>
      <c r="M41" s="125"/>
      <c r="N41" s="808"/>
      <c r="O41" s="808"/>
      <c r="P41" s="125"/>
      <c r="Q41" s="125"/>
    </row>
    <row r="42" spans="1:17">
      <c r="A42" s="125"/>
      <c r="B42" s="125"/>
      <c r="C42" s="125"/>
      <c r="D42" s="125"/>
      <c r="E42" s="125"/>
      <c r="F42" s="125"/>
      <c r="G42" s="125"/>
      <c r="H42" s="125"/>
      <c r="I42" s="125"/>
      <c r="J42" s="125"/>
      <c r="K42" s="125"/>
      <c r="L42" s="125"/>
      <c r="M42" s="125"/>
      <c r="N42" s="125"/>
      <c r="O42" s="125"/>
      <c r="P42" s="125"/>
      <c r="Q42" s="125"/>
    </row>
    <row r="43" spans="1:17">
      <c r="N43" s="806"/>
      <c r="O43" s="807"/>
    </row>
  </sheetData>
  <sheetProtection selectLockedCells="1"/>
  <mergeCells count="11">
    <mergeCell ref="N43:O43"/>
    <mergeCell ref="B41:C41"/>
    <mergeCell ref="E41:F41"/>
    <mergeCell ref="H41:I41"/>
    <mergeCell ref="K41:L41"/>
    <mergeCell ref="N41:O41"/>
    <mergeCell ref="B39:C39"/>
    <mergeCell ref="E39:F39"/>
    <mergeCell ref="H39:I39"/>
    <mergeCell ref="K39:L39"/>
    <mergeCell ref="N39:O39"/>
  </mergeCells>
  <hyperlinks>
    <hyperlink ref="E39:F39" location="'Maintenance Costs'!A1" display="'Maintenance Costs'" xr:uid="{00000000-0004-0000-0000-000000000000}"/>
    <hyperlink ref="H39:I39" location="'Operating Mode 1'!A1" display="'Operating Mode 1" xr:uid="{00000000-0004-0000-0000-000001000000}"/>
    <hyperlink ref="K39:L39" location="'Operating Mode 2'!A1" display="'Operating Mode 2" xr:uid="{00000000-0004-0000-0000-000002000000}"/>
    <hyperlink ref="N39:O39" location="'Operating Mode 3'!A1" display="'Operating Mode 3'" xr:uid="{00000000-0004-0000-0000-000003000000}"/>
    <hyperlink ref="B41:C41" location="'Operating Mode 4'!A1" display="'Operating Mode 4" xr:uid="{00000000-0004-0000-0000-000004000000}"/>
    <hyperlink ref="E41:F41" location="'BSFC Calculator'!A1" display="'BSFC Calculator" xr:uid="{00000000-0004-0000-0000-000005000000}"/>
    <hyperlink ref="H41:I41" location="'Vessel Summary'!A1" display="'Vessel Summary" xr:uid="{00000000-0004-0000-0000-000006000000}"/>
    <hyperlink ref="K41:L41" location="'Cost Summary'!A1" display="'Cost Summary" xr:uid="{00000000-0004-0000-0000-000007000000}"/>
  </hyperlinks>
  <pageMargins left="0.7" right="0.7" top="0.75" bottom="0.75" header="0.3" footer="0.3"/>
  <pageSetup orientation="portrait" verticalDpi="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C00000"/>
  </sheetPr>
  <dimension ref="A1:AD68"/>
  <sheetViews>
    <sheetView showGridLines="0" topLeftCell="C40" zoomScale="85" zoomScaleNormal="85" workbookViewId="0">
      <selection activeCell="C35" sqref="C35"/>
    </sheetView>
  </sheetViews>
  <sheetFormatPr baseColWidth="10" defaultColWidth="8.83203125" defaultRowHeight="15"/>
  <cols>
    <col min="1" max="1" width="17.33203125" style="252" customWidth="1"/>
    <col min="2" max="2" width="31.5" style="252" customWidth="1"/>
    <col min="3" max="3" width="11.6640625" style="125" customWidth="1"/>
    <col min="4" max="4" width="13" style="125" customWidth="1"/>
    <col min="5" max="5" width="12.5" style="125" customWidth="1"/>
    <col min="6" max="6" width="14.6640625" style="252" hidden="1" customWidth="1"/>
    <col min="7" max="7" width="13.83203125" style="252" hidden="1" customWidth="1"/>
    <col min="8" max="11" width="3.6640625" style="125" customWidth="1"/>
    <col min="12" max="13" width="10.6640625" style="252" hidden="1" customWidth="1"/>
    <col min="14" max="14" width="8.83203125" style="252" customWidth="1"/>
    <col min="15" max="15" width="23" style="252" customWidth="1"/>
    <col min="16" max="16" width="41.33203125" style="252" customWidth="1"/>
    <col min="17" max="17" width="10" style="125" customWidth="1"/>
    <col min="18" max="18" width="9.83203125" style="125" customWidth="1"/>
    <col min="19" max="19" width="8.83203125" style="125"/>
    <col min="20" max="20" width="8.83203125" style="252" hidden="1" customWidth="1"/>
    <col min="21" max="21" width="8.83203125" style="125"/>
    <col min="22" max="22" width="10" style="252" hidden="1" customWidth="1"/>
    <col min="23" max="23" width="8.83203125" style="125"/>
    <col min="24" max="24" width="9.5" style="252" hidden="1" customWidth="1"/>
    <col min="25" max="28" width="3.6640625" style="125" customWidth="1"/>
    <col min="29" max="30" width="8.83203125" style="252" hidden="1" customWidth="1"/>
    <col min="31" max="31" width="13.5" style="252" customWidth="1"/>
    <col min="32" max="32" width="11.5" style="252" customWidth="1"/>
    <col min="33" max="16384" width="8.83203125" style="252"/>
  </cols>
  <sheetData>
    <row r="1" spans="1:30" ht="16" thickBot="1">
      <c r="B1" s="125"/>
      <c r="F1" s="125"/>
      <c r="G1" s="125"/>
    </row>
    <row r="2" spans="1:30" ht="17" thickTop="1">
      <c r="B2" s="124"/>
      <c r="C2" s="526"/>
      <c r="D2" s="806"/>
      <c r="E2" s="807"/>
      <c r="F2" s="806"/>
      <c r="G2" s="807"/>
      <c r="H2" s="807"/>
      <c r="I2" s="807"/>
      <c r="P2" s="270" t="s">
        <v>381</v>
      </c>
      <c r="Q2" s="782" t="s">
        <v>103</v>
      </c>
      <c r="R2" s="783" t="s">
        <v>108</v>
      </c>
    </row>
    <row r="3" spans="1:30">
      <c r="B3" s="124"/>
      <c r="C3" s="526"/>
      <c r="D3" s="525"/>
      <c r="E3" s="526"/>
      <c r="F3" s="371"/>
      <c r="G3" s="372"/>
      <c r="P3" s="11"/>
      <c r="Q3" s="784"/>
      <c r="R3" s="785"/>
    </row>
    <row r="4" spans="1:30" s="125" customFormat="1">
      <c r="B4" s="377"/>
      <c r="D4" s="807"/>
      <c r="E4" s="807"/>
      <c r="J4" s="131"/>
      <c r="P4" s="531" t="s">
        <v>369</v>
      </c>
      <c r="Q4" s="119">
        <v>7</v>
      </c>
      <c r="R4" s="123">
        <v>3.5</v>
      </c>
    </row>
    <row r="5" spans="1:30" ht="15.75" customHeight="1" thickBot="1">
      <c r="B5" s="283"/>
      <c r="C5" s="729"/>
      <c r="D5" s="729"/>
      <c r="E5" s="730"/>
      <c r="P5" s="489"/>
      <c r="Q5" s="488" t="b">
        <v>0</v>
      </c>
      <c r="R5" s="676"/>
    </row>
    <row r="6" spans="1:30" ht="15.75" customHeight="1" thickTop="1" thickBot="1">
      <c r="B6" s="283"/>
      <c r="C6" s="731"/>
      <c r="D6" s="731"/>
      <c r="E6" s="697"/>
      <c r="F6" s="272"/>
      <c r="G6" s="272"/>
      <c r="H6" s="697"/>
      <c r="I6" s="697"/>
      <c r="J6" s="697"/>
    </row>
    <row r="7" spans="1:30" ht="64.5" customHeight="1" thickTop="1" thickBot="1">
      <c r="A7" s="934" t="s">
        <v>277</v>
      </c>
      <c r="B7" s="934"/>
      <c r="C7" s="732" t="s">
        <v>317</v>
      </c>
      <c r="D7" s="732" t="s">
        <v>272</v>
      </c>
      <c r="E7" s="733" t="s">
        <v>273</v>
      </c>
      <c r="F7" s="852" t="s">
        <v>284</v>
      </c>
      <c r="G7" s="815" t="s">
        <v>347</v>
      </c>
      <c r="H7" s="698" t="s">
        <v>281</v>
      </c>
      <c r="I7" s="699" t="s">
        <v>282</v>
      </c>
      <c r="J7" s="699" t="s">
        <v>101</v>
      </c>
      <c r="K7" s="776" t="s">
        <v>102</v>
      </c>
      <c r="L7" s="849" t="s">
        <v>283</v>
      </c>
      <c r="M7" s="843" t="s">
        <v>348</v>
      </c>
      <c r="O7" s="898" t="s">
        <v>104</v>
      </c>
      <c r="P7" s="899"/>
      <c r="Q7" s="635" t="s">
        <v>315</v>
      </c>
      <c r="R7" s="635" t="s">
        <v>316</v>
      </c>
      <c r="S7" s="635" t="s">
        <v>66</v>
      </c>
      <c r="T7" s="438" t="s">
        <v>72</v>
      </c>
      <c r="U7" s="635" t="s">
        <v>63</v>
      </c>
      <c r="V7" s="439" t="s">
        <v>350</v>
      </c>
      <c r="W7" s="635" t="s">
        <v>64</v>
      </c>
      <c r="X7" s="437" t="s">
        <v>351</v>
      </c>
      <c r="Y7" s="637" t="s">
        <v>281</v>
      </c>
      <c r="Z7" s="637" t="s">
        <v>282</v>
      </c>
      <c r="AA7" s="637" t="s">
        <v>101</v>
      </c>
      <c r="AB7" s="638" t="s">
        <v>102</v>
      </c>
      <c r="AC7" s="272"/>
    </row>
    <row r="8" spans="1:30" ht="16.5" customHeight="1" thickTop="1" thickBot="1">
      <c r="A8" s="935"/>
      <c r="B8" s="935"/>
      <c r="C8" s="734"/>
      <c r="D8" s="734"/>
      <c r="E8" s="735"/>
      <c r="F8" s="853"/>
      <c r="G8" s="832"/>
      <c r="H8" s="701" t="b">
        <v>1</v>
      </c>
      <c r="I8" s="777" t="b">
        <v>0</v>
      </c>
      <c r="J8" s="702" t="b">
        <v>0</v>
      </c>
      <c r="K8" s="713" t="b">
        <v>0</v>
      </c>
      <c r="L8" s="850"/>
      <c r="M8" s="845"/>
      <c r="N8" s="133"/>
      <c r="O8" s="900"/>
      <c r="P8" s="901"/>
      <c r="Q8" s="636"/>
      <c r="R8" s="636"/>
      <c r="S8" s="636"/>
      <c r="T8" s="433"/>
      <c r="U8" s="636"/>
      <c r="V8" s="434"/>
      <c r="W8" s="636"/>
      <c r="X8" s="432"/>
      <c r="Y8" s="639" t="b">
        <v>1</v>
      </c>
      <c r="Z8" s="639" t="b">
        <v>0</v>
      </c>
      <c r="AA8" s="639" t="b">
        <v>0</v>
      </c>
      <c r="AB8" s="640" t="b">
        <v>0</v>
      </c>
      <c r="AC8" s="349" t="s">
        <v>288</v>
      </c>
      <c r="AD8" s="424" t="s">
        <v>349</v>
      </c>
    </row>
    <row r="9" spans="1:30" ht="16.5" customHeight="1">
      <c r="A9" s="346" t="s">
        <v>289</v>
      </c>
      <c r="B9" s="286" t="s">
        <v>274</v>
      </c>
      <c r="C9" s="587">
        <v>0.1</v>
      </c>
      <c r="D9" s="296">
        <v>0</v>
      </c>
      <c r="E9" s="588">
        <v>0</v>
      </c>
      <c r="F9" s="266">
        <f t="shared" ref="F9:F13" si="0">$C9*D9/$L9</f>
        <v>0</v>
      </c>
      <c r="G9" s="266">
        <f t="shared" ref="G9:G13" si="1">C9*E9/L9</f>
        <v>0</v>
      </c>
      <c r="H9" s="703" t="b">
        <v>1</v>
      </c>
      <c r="I9" s="778" t="b">
        <v>0</v>
      </c>
      <c r="J9" s="704" t="b">
        <v>0</v>
      </c>
      <c r="K9" s="704" t="b">
        <v>0</v>
      </c>
      <c r="L9" s="309">
        <f t="shared" ref="L9:L20" si="2">COUNTIF(H9:K9,TRUE)</f>
        <v>1</v>
      </c>
      <c r="M9" s="412" t="e">
        <f>(F9*'Vessel Profile'!$D$30+G9*'Vessel Profile'!$E$30)*L9/('Vessel Profile'!$D$30+'Vessel Profile'!$E$30)</f>
        <v>#DIV/0!</v>
      </c>
      <c r="O9" s="861" t="s">
        <v>309</v>
      </c>
      <c r="P9" s="358" t="s">
        <v>57</v>
      </c>
      <c r="Q9" s="617">
        <v>5.6</v>
      </c>
      <c r="R9" s="618">
        <v>72.61</v>
      </c>
      <c r="S9" s="336">
        <v>0</v>
      </c>
      <c r="T9" s="645">
        <f>S9*R9</f>
        <v>0</v>
      </c>
      <c r="U9" s="337">
        <v>0</v>
      </c>
      <c r="V9" s="647">
        <f>T9*U9/AC9</f>
        <v>0</v>
      </c>
      <c r="W9" s="338">
        <v>0</v>
      </c>
      <c r="X9" s="650">
        <f>T9*W9/AC9</f>
        <v>0</v>
      </c>
      <c r="Y9" s="641" t="b">
        <v>1</v>
      </c>
      <c r="Z9" s="641" t="b">
        <v>0</v>
      </c>
      <c r="AA9" s="641" t="b">
        <v>0</v>
      </c>
      <c r="AB9" s="641" t="b">
        <v>0</v>
      </c>
      <c r="AC9" s="351">
        <f t="shared" ref="AC9:AC53" si="3">COUNTIF(Y9:AB9,TRUE)</f>
        <v>1</v>
      </c>
      <c r="AD9" s="309" t="e">
        <f>(V9*'Vessel Profile'!$D$30+X9*'Vessel Profile'!$E$30)*AC9/('Vessel Profile'!$D$30+'Vessel Profile'!$E$30)</f>
        <v>#DIV/0!</v>
      </c>
    </row>
    <row r="10" spans="1:30" ht="16.5" customHeight="1">
      <c r="A10" s="343"/>
      <c r="B10" s="287" t="s">
        <v>275</v>
      </c>
      <c r="C10" s="589">
        <v>3.17</v>
      </c>
      <c r="D10" s="296">
        <v>0</v>
      </c>
      <c r="E10" s="588">
        <v>0</v>
      </c>
      <c r="F10" s="266">
        <f t="shared" si="0"/>
        <v>0</v>
      </c>
      <c r="G10" s="266">
        <f t="shared" si="1"/>
        <v>0</v>
      </c>
      <c r="H10" s="705" t="b">
        <v>1</v>
      </c>
      <c r="I10" s="706" t="b">
        <v>0</v>
      </c>
      <c r="J10" s="706" t="b">
        <v>0</v>
      </c>
      <c r="K10" s="706" t="b">
        <v>0</v>
      </c>
      <c r="L10" s="274">
        <f t="shared" si="2"/>
        <v>1</v>
      </c>
      <c r="M10" s="412" t="e">
        <f>(F10*'Vessel Profile'!$D$30+G10*'Vessel Profile'!$E$30)*L10/('Vessel Profile'!$D$30+'Vessel Profile'!$E$30)</f>
        <v>#DIV/0!</v>
      </c>
      <c r="O10" s="862"/>
      <c r="P10" s="294" t="s">
        <v>56</v>
      </c>
      <c r="Q10" s="619">
        <v>4.2</v>
      </c>
      <c r="R10" s="620">
        <v>54.288999999999994</v>
      </c>
      <c r="S10" s="336">
        <v>0</v>
      </c>
      <c r="T10" s="645">
        <f>S10*R10</f>
        <v>0</v>
      </c>
      <c r="U10" s="337">
        <v>0</v>
      </c>
      <c r="V10" s="647">
        <f>T10*U10/AC10</f>
        <v>0</v>
      </c>
      <c r="W10" s="338">
        <v>0</v>
      </c>
      <c r="X10" s="650">
        <f>T10*W10/AC10</f>
        <v>0</v>
      </c>
      <c r="Y10" s="642" t="b">
        <v>1</v>
      </c>
      <c r="Z10" s="642" t="b">
        <v>0</v>
      </c>
      <c r="AA10" s="642" t="b">
        <v>0</v>
      </c>
      <c r="AB10" s="677" t="b">
        <v>0</v>
      </c>
      <c r="AC10" s="351">
        <f t="shared" si="3"/>
        <v>1</v>
      </c>
      <c r="AD10" s="309" t="e">
        <f>(V10*'Vessel Profile'!$D$30+X10*'Vessel Profile'!$E$30)*AC10/('Vessel Profile'!$D$30+'Vessel Profile'!$E$30)</f>
        <v>#DIV/0!</v>
      </c>
    </row>
    <row r="11" spans="1:30" ht="16.5" customHeight="1">
      <c r="A11" s="343"/>
      <c r="B11" s="295" t="s">
        <v>276</v>
      </c>
      <c r="C11" s="589">
        <v>1.5</v>
      </c>
      <c r="D11" s="296">
        <v>0</v>
      </c>
      <c r="E11" s="588">
        <v>0</v>
      </c>
      <c r="F11" s="266">
        <f t="shared" si="0"/>
        <v>0</v>
      </c>
      <c r="G11" s="266">
        <f t="shared" si="1"/>
        <v>0</v>
      </c>
      <c r="H11" s="705" t="b">
        <v>1</v>
      </c>
      <c r="I11" s="706" t="b">
        <v>0</v>
      </c>
      <c r="J11" s="706" t="b">
        <v>0</v>
      </c>
      <c r="K11" s="706" t="b">
        <v>0</v>
      </c>
      <c r="L11" s="274">
        <f t="shared" si="2"/>
        <v>1</v>
      </c>
      <c r="M11" s="412" t="e">
        <f>(F11*'Vessel Profile'!$D$30+G11*'Vessel Profile'!$E$30)*L11/('Vessel Profile'!$D$30+'Vessel Profile'!$E$30)</f>
        <v>#DIV/0!</v>
      </c>
      <c r="O11" s="862"/>
      <c r="P11" s="359" t="s">
        <v>59</v>
      </c>
      <c r="Q11" s="621">
        <v>9.4</v>
      </c>
      <c r="R11" s="620">
        <v>122.01</v>
      </c>
      <c r="S11" s="336">
        <v>0</v>
      </c>
      <c r="T11" s="645">
        <f>S11*R11</f>
        <v>0</v>
      </c>
      <c r="U11" s="337">
        <v>0</v>
      </c>
      <c r="V11" s="647">
        <f t="shared" ref="V11:V21" si="4">T11*U11/AC11</f>
        <v>0</v>
      </c>
      <c r="W11" s="338">
        <v>0</v>
      </c>
      <c r="X11" s="650">
        <f t="shared" ref="X11:X21" si="5">T11*W11/AC11</f>
        <v>0</v>
      </c>
      <c r="Y11" s="642" t="b">
        <v>1</v>
      </c>
      <c r="Z11" s="642" t="b">
        <v>0</v>
      </c>
      <c r="AA11" s="642" t="b">
        <v>0</v>
      </c>
      <c r="AB11" s="677" t="b">
        <v>0</v>
      </c>
      <c r="AC11" s="351">
        <f t="shared" si="3"/>
        <v>1</v>
      </c>
      <c r="AD11" s="309" t="e">
        <f>(V11*'Vessel Profile'!$D$30+X11*'Vessel Profile'!$E$30)*AC11/('Vessel Profile'!$D$30+'Vessel Profile'!$E$30)</f>
        <v>#DIV/0!</v>
      </c>
    </row>
    <row r="12" spans="1:30" ht="16.5" customHeight="1">
      <c r="A12" s="343"/>
      <c r="B12" s="287" t="s">
        <v>268</v>
      </c>
      <c r="C12" s="589">
        <v>1.5</v>
      </c>
      <c r="D12" s="296">
        <v>0</v>
      </c>
      <c r="E12" s="588">
        <v>0</v>
      </c>
      <c r="F12" s="266">
        <f t="shared" si="0"/>
        <v>0</v>
      </c>
      <c r="G12" s="266">
        <f t="shared" si="1"/>
        <v>0</v>
      </c>
      <c r="H12" s="705" t="b">
        <v>1</v>
      </c>
      <c r="I12" s="706" t="b">
        <v>0</v>
      </c>
      <c r="J12" s="706" t="b">
        <v>0</v>
      </c>
      <c r="K12" s="706" t="b">
        <v>0</v>
      </c>
      <c r="L12" s="274">
        <f t="shared" si="2"/>
        <v>1</v>
      </c>
      <c r="M12" s="412" t="e">
        <f>(F12*'Vessel Profile'!$D$30+G12*'Vessel Profile'!$E$30)*L12/('Vessel Profile'!$D$30+'Vessel Profile'!$E$30)</f>
        <v>#DIV/0!</v>
      </c>
      <c r="O12" s="862"/>
      <c r="P12" s="360" t="s">
        <v>321</v>
      </c>
      <c r="Q12" s="622">
        <v>4.8</v>
      </c>
      <c r="R12" s="620">
        <v>63</v>
      </c>
      <c r="S12" s="336">
        <v>0</v>
      </c>
      <c r="T12" s="645">
        <f t="shared" ref="T12:T25" si="6">S12*R12</f>
        <v>0</v>
      </c>
      <c r="U12" s="337">
        <v>0</v>
      </c>
      <c r="V12" s="647">
        <f t="shared" si="4"/>
        <v>0</v>
      </c>
      <c r="W12" s="338">
        <v>0</v>
      </c>
      <c r="X12" s="650">
        <f t="shared" si="5"/>
        <v>0</v>
      </c>
      <c r="Y12" s="642" t="b">
        <v>1</v>
      </c>
      <c r="Z12" s="642" t="b">
        <v>0</v>
      </c>
      <c r="AA12" s="642" t="b">
        <v>0</v>
      </c>
      <c r="AB12" s="677" t="b">
        <v>0</v>
      </c>
      <c r="AC12" s="351">
        <f t="shared" si="3"/>
        <v>1</v>
      </c>
      <c r="AD12" s="309" t="e">
        <f>(V12*'Vessel Profile'!$D$30+X12*'Vessel Profile'!$E$30)*AC12/('Vessel Profile'!$D$30+'Vessel Profile'!$E$30)</f>
        <v>#DIV/0!</v>
      </c>
    </row>
    <row r="13" spans="1:30" ht="16.5" customHeight="1" thickBot="1">
      <c r="A13" s="347"/>
      <c r="B13" s="288" t="s">
        <v>290</v>
      </c>
      <c r="C13" s="591">
        <v>1.5</v>
      </c>
      <c r="D13" s="289">
        <v>0</v>
      </c>
      <c r="E13" s="592">
        <v>0</v>
      </c>
      <c r="F13" s="290">
        <f t="shared" si="0"/>
        <v>0</v>
      </c>
      <c r="G13" s="290">
        <f t="shared" si="1"/>
        <v>0</v>
      </c>
      <c r="H13" s="707" t="b">
        <v>1</v>
      </c>
      <c r="I13" s="708" t="b">
        <v>0</v>
      </c>
      <c r="J13" s="708" t="b">
        <v>0</v>
      </c>
      <c r="K13" s="708" t="b">
        <v>0</v>
      </c>
      <c r="L13" s="310">
        <f t="shared" si="2"/>
        <v>1</v>
      </c>
      <c r="M13" s="417" t="e">
        <f>(F13*'Vessel Profile'!$D$30+G13*'Vessel Profile'!$E$30)*L13/('Vessel Profile'!$D$30+'Vessel Profile'!$E$30)</f>
        <v>#DIV/0!</v>
      </c>
      <c r="O13" s="862"/>
      <c r="P13" s="294" t="s">
        <v>70</v>
      </c>
      <c r="Q13" s="619">
        <v>1.6</v>
      </c>
      <c r="R13" s="620">
        <v>20.55</v>
      </c>
      <c r="S13" s="336">
        <v>0</v>
      </c>
      <c r="T13" s="645">
        <f t="shared" si="6"/>
        <v>0</v>
      </c>
      <c r="U13" s="337">
        <v>0</v>
      </c>
      <c r="V13" s="647">
        <f t="shared" si="4"/>
        <v>0</v>
      </c>
      <c r="W13" s="338">
        <v>0</v>
      </c>
      <c r="X13" s="650">
        <f t="shared" si="5"/>
        <v>0</v>
      </c>
      <c r="Y13" s="642" t="b">
        <v>1</v>
      </c>
      <c r="Z13" s="642" t="b">
        <v>0</v>
      </c>
      <c r="AA13" s="642" t="b">
        <v>0</v>
      </c>
      <c r="AB13" s="677" t="b">
        <v>0</v>
      </c>
      <c r="AC13" s="351">
        <f t="shared" si="3"/>
        <v>1</v>
      </c>
      <c r="AD13" s="309" t="e">
        <f>(V13*'Vessel Profile'!$D$30+X13*'Vessel Profile'!$E$30)*AC13/('Vessel Profile'!$D$30+'Vessel Profile'!$E$30)</f>
        <v>#DIV/0!</v>
      </c>
    </row>
    <row r="14" spans="1:30" ht="16.5" customHeight="1">
      <c r="A14" s="902" t="s">
        <v>65</v>
      </c>
      <c r="B14" s="285" t="s">
        <v>357</v>
      </c>
      <c r="C14" s="593">
        <v>0</v>
      </c>
      <c r="D14" s="268">
        <v>0</v>
      </c>
      <c r="E14" s="590">
        <v>0</v>
      </c>
      <c r="F14" s="266">
        <f>$C14*D14/$L14/1000</f>
        <v>0</v>
      </c>
      <c r="G14" s="266">
        <f>C14*E14/L14/1000</f>
        <v>0</v>
      </c>
      <c r="H14" s="703" t="b">
        <v>1</v>
      </c>
      <c r="I14" s="704" t="b">
        <v>0</v>
      </c>
      <c r="J14" s="704" t="b">
        <v>0</v>
      </c>
      <c r="K14" s="704" t="b">
        <v>0</v>
      </c>
      <c r="L14" s="309">
        <f t="shared" si="2"/>
        <v>1</v>
      </c>
      <c r="M14" s="413" t="e">
        <f>(F14*'Vessel Profile'!$D$30+G14*'Vessel Profile'!$E$30)*L14/('Vessel Profile'!$D$30+'Vessel Profile'!$E$30)</f>
        <v>#DIV/0!</v>
      </c>
      <c r="O14" s="862"/>
      <c r="P14" s="359" t="s">
        <v>71</v>
      </c>
      <c r="Q14" s="621">
        <v>2.2999999999999998</v>
      </c>
      <c r="R14" s="620">
        <v>30.250000000000004</v>
      </c>
      <c r="S14" s="336">
        <v>0</v>
      </c>
      <c r="T14" s="645">
        <f t="shared" si="6"/>
        <v>0</v>
      </c>
      <c r="U14" s="337">
        <v>0</v>
      </c>
      <c r="V14" s="647">
        <f t="shared" si="4"/>
        <v>0</v>
      </c>
      <c r="W14" s="338">
        <v>0</v>
      </c>
      <c r="X14" s="650">
        <f t="shared" si="5"/>
        <v>0</v>
      </c>
      <c r="Y14" s="642" t="b">
        <v>1</v>
      </c>
      <c r="Z14" s="642" t="b">
        <v>0</v>
      </c>
      <c r="AA14" s="642" t="b">
        <v>0</v>
      </c>
      <c r="AB14" s="677" t="b">
        <v>0</v>
      </c>
      <c r="AC14" s="351">
        <f t="shared" si="3"/>
        <v>1</v>
      </c>
      <c r="AD14" s="309" t="e">
        <f>(V14*'Vessel Profile'!$D$30+X14*'Vessel Profile'!$E$30)*AC14/('Vessel Profile'!$D$30+'Vessel Profile'!$E$30)</f>
        <v>#DIV/0!</v>
      </c>
    </row>
    <row r="15" spans="1:30" ht="16.5" customHeight="1" thickBot="1">
      <c r="A15" s="903"/>
      <c r="B15" s="285" t="s">
        <v>291</v>
      </c>
      <c r="C15" s="593">
        <v>0</v>
      </c>
      <c r="D15" s="268">
        <v>0</v>
      </c>
      <c r="E15" s="590">
        <v>0</v>
      </c>
      <c r="F15" s="266">
        <f t="shared" ref="F15:F19" si="7">$C15*D15/$L15/1000</f>
        <v>0</v>
      </c>
      <c r="G15" s="266">
        <f t="shared" ref="G15:G19" si="8">C15*E15/L15/1000</f>
        <v>0</v>
      </c>
      <c r="H15" s="705" t="b">
        <v>1</v>
      </c>
      <c r="I15" s="706" t="b">
        <v>0</v>
      </c>
      <c r="J15" s="706" t="b">
        <v>0</v>
      </c>
      <c r="K15" s="706" t="b">
        <v>0</v>
      </c>
      <c r="L15" s="274">
        <f t="shared" si="2"/>
        <v>1</v>
      </c>
      <c r="M15" s="412" t="e">
        <f>(F15*'Vessel Profile'!$D$30+G15*'Vessel Profile'!$E$30)*L15/('Vessel Profile'!$D$30+'Vessel Profile'!$E$30)</f>
        <v>#DIV/0!</v>
      </c>
      <c r="O15" s="863"/>
      <c r="P15" s="361" t="s">
        <v>47</v>
      </c>
      <c r="Q15" s="623">
        <v>4.4000000000000004</v>
      </c>
      <c r="R15" s="624">
        <v>57.684000000000005</v>
      </c>
      <c r="S15" s="336">
        <v>0</v>
      </c>
      <c r="T15" s="645">
        <f t="shared" si="6"/>
        <v>0</v>
      </c>
      <c r="U15" s="337">
        <v>0</v>
      </c>
      <c r="V15" s="647">
        <f t="shared" si="4"/>
        <v>0</v>
      </c>
      <c r="W15" s="338">
        <v>0</v>
      </c>
      <c r="X15" s="650">
        <f t="shared" si="5"/>
        <v>0</v>
      </c>
      <c r="Y15" s="643" t="b">
        <v>1</v>
      </c>
      <c r="Z15" s="643" t="b">
        <v>0</v>
      </c>
      <c r="AA15" s="643" t="b">
        <v>0</v>
      </c>
      <c r="AB15" s="678" t="b">
        <v>0</v>
      </c>
      <c r="AC15" s="351">
        <f t="shared" si="3"/>
        <v>1</v>
      </c>
      <c r="AD15" s="310" t="e">
        <f>(V15*'Vessel Profile'!$D$30+X15*'Vessel Profile'!$E$30)*AC15/('Vessel Profile'!$D$30+'Vessel Profile'!$E$30)</f>
        <v>#DIV/0!</v>
      </c>
    </row>
    <row r="16" spans="1:30" ht="16.5" customHeight="1">
      <c r="A16" s="903"/>
      <c r="B16" s="285" t="s">
        <v>292</v>
      </c>
      <c r="C16" s="593">
        <v>0</v>
      </c>
      <c r="D16" s="268">
        <v>0</v>
      </c>
      <c r="E16" s="590">
        <v>0</v>
      </c>
      <c r="F16" s="266">
        <f t="shared" si="7"/>
        <v>0</v>
      </c>
      <c r="G16" s="266">
        <f t="shared" si="8"/>
        <v>0</v>
      </c>
      <c r="H16" s="705" t="b">
        <v>1</v>
      </c>
      <c r="I16" s="706" t="b">
        <v>0</v>
      </c>
      <c r="J16" s="706" t="b">
        <v>0</v>
      </c>
      <c r="K16" s="706" t="b">
        <v>0</v>
      </c>
      <c r="L16" s="274">
        <f t="shared" si="2"/>
        <v>1</v>
      </c>
      <c r="M16" s="412" t="e">
        <f>(F16*'Vessel Profile'!$D$30+G16*'Vessel Profile'!$E$30)*L16/('Vessel Profile'!$D$30+'Vessel Profile'!$E$30)</f>
        <v>#DIV/0!</v>
      </c>
      <c r="O16" s="859" t="s">
        <v>310</v>
      </c>
      <c r="P16" s="362" t="s">
        <v>322</v>
      </c>
      <c r="Q16" s="625">
        <v>2</v>
      </c>
      <c r="R16" s="626">
        <v>26</v>
      </c>
      <c r="S16" s="336">
        <v>0</v>
      </c>
      <c r="T16" s="645">
        <f t="shared" si="6"/>
        <v>0</v>
      </c>
      <c r="U16" s="337">
        <v>0</v>
      </c>
      <c r="V16" s="647">
        <f t="shared" si="4"/>
        <v>0</v>
      </c>
      <c r="W16" s="338">
        <v>0</v>
      </c>
      <c r="X16" s="650">
        <f t="shared" si="5"/>
        <v>0</v>
      </c>
      <c r="Y16" s="641" t="b">
        <v>1</v>
      </c>
      <c r="Z16" s="641" t="b">
        <v>0</v>
      </c>
      <c r="AA16" s="641" t="b">
        <v>0</v>
      </c>
      <c r="AB16" s="679" t="b">
        <v>0</v>
      </c>
      <c r="AC16" s="351">
        <f t="shared" si="3"/>
        <v>1</v>
      </c>
      <c r="AD16" s="309" t="e">
        <f>(V16*'Vessel Profile'!$D$30+X16*'Vessel Profile'!$E$30)*AC16/('Vessel Profile'!$D$30+'Vessel Profile'!$E$30)</f>
        <v>#DIV/0!</v>
      </c>
    </row>
    <row r="17" spans="1:30" ht="16.5" customHeight="1" thickBot="1">
      <c r="A17" s="904"/>
      <c r="B17" s="285" t="s">
        <v>292</v>
      </c>
      <c r="C17" s="594">
        <v>0</v>
      </c>
      <c r="D17" s="289">
        <v>0</v>
      </c>
      <c r="E17" s="592">
        <v>0</v>
      </c>
      <c r="F17" s="290">
        <f t="shared" si="7"/>
        <v>0</v>
      </c>
      <c r="G17" s="290">
        <f t="shared" si="8"/>
        <v>0</v>
      </c>
      <c r="H17" s="707" t="b">
        <v>1</v>
      </c>
      <c r="I17" s="708" t="b">
        <v>0</v>
      </c>
      <c r="J17" s="708" t="b">
        <v>0</v>
      </c>
      <c r="K17" s="708" t="b">
        <v>0</v>
      </c>
      <c r="L17" s="310">
        <f t="shared" si="2"/>
        <v>1</v>
      </c>
      <c r="M17" s="412" t="e">
        <f>(F17*'Vessel Profile'!$D$30+G17*'Vessel Profile'!$E$30)*L17/('Vessel Profile'!$D$30+'Vessel Profile'!$E$30)</f>
        <v>#DIV/0!</v>
      </c>
      <c r="O17" s="859"/>
      <c r="P17" s="363" t="s">
        <v>204</v>
      </c>
      <c r="Q17" s="627">
        <v>0.6</v>
      </c>
      <c r="R17" s="628">
        <v>7.56</v>
      </c>
      <c r="S17" s="336">
        <v>0</v>
      </c>
      <c r="T17" s="645">
        <f t="shared" si="6"/>
        <v>0</v>
      </c>
      <c r="U17" s="337">
        <v>0</v>
      </c>
      <c r="V17" s="647">
        <f t="shared" si="4"/>
        <v>0</v>
      </c>
      <c r="W17" s="338">
        <v>0</v>
      </c>
      <c r="X17" s="650">
        <f t="shared" si="5"/>
        <v>0</v>
      </c>
      <c r="Y17" s="642" t="b">
        <v>1</v>
      </c>
      <c r="Z17" s="642" t="b">
        <v>0</v>
      </c>
      <c r="AA17" s="642" t="b">
        <v>0</v>
      </c>
      <c r="AB17" s="677" t="b">
        <v>0</v>
      </c>
      <c r="AC17" s="351">
        <f t="shared" si="3"/>
        <v>1</v>
      </c>
      <c r="AD17" s="309" t="e">
        <f>(V17*'Vessel Profile'!$D$30+X17*'Vessel Profile'!$E$30)*AC17/('Vessel Profile'!$D$30+'Vessel Profile'!$E$30)</f>
        <v>#DIV/0!</v>
      </c>
    </row>
    <row r="18" spans="1:30" ht="16.5" customHeight="1">
      <c r="A18" s="373" t="s">
        <v>25</v>
      </c>
      <c r="B18" s="302" t="s">
        <v>293</v>
      </c>
      <c r="C18" s="595">
        <v>0</v>
      </c>
      <c r="D18" s="296">
        <v>0</v>
      </c>
      <c r="E18" s="588">
        <v>0.2</v>
      </c>
      <c r="F18" s="297">
        <f t="shared" si="7"/>
        <v>0</v>
      </c>
      <c r="G18" s="297">
        <f t="shared" si="8"/>
        <v>0</v>
      </c>
      <c r="H18" s="703" t="b">
        <v>1</v>
      </c>
      <c r="I18" s="704" t="b">
        <v>0</v>
      </c>
      <c r="J18" s="704" t="b">
        <v>0</v>
      </c>
      <c r="K18" s="704" t="b">
        <v>0</v>
      </c>
      <c r="L18" s="309">
        <f t="shared" si="2"/>
        <v>1</v>
      </c>
      <c r="M18" s="412" t="e">
        <f>(F18*'Vessel Profile'!$D$30+G18*'Vessel Profile'!$E$30)*L18/('Vessel Profile'!$D$30+'Vessel Profile'!$E$30)</f>
        <v>#DIV/0!</v>
      </c>
      <c r="O18" s="859"/>
      <c r="P18" s="363" t="s">
        <v>205</v>
      </c>
      <c r="Q18" s="627">
        <v>1.4</v>
      </c>
      <c r="R18" s="628">
        <v>18.064999999999998</v>
      </c>
      <c r="S18" s="336">
        <v>0</v>
      </c>
      <c r="T18" s="645">
        <f t="shared" si="6"/>
        <v>0</v>
      </c>
      <c r="U18" s="337">
        <v>0</v>
      </c>
      <c r="V18" s="647">
        <f t="shared" si="4"/>
        <v>0</v>
      </c>
      <c r="W18" s="338">
        <v>0</v>
      </c>
      <c r="X18" s="650">
        <f t="shared" si="5"/>
        <v>0</v>
      </c>
      <c r="Y18" s="642" t="b">
        <v>1</v>
      </c>
      <c r="Z18" s="642" t="b">
        <v>0</v>
      </c>
      <c r="AA18" s="642" t="b">
        <v>0</v>
      </c>
      <c r="AB18" s="677" t="b">
        <v>0</v>
      </c>
      <c r="AC18" s="351">
        <f t="shared" si="3"/>
        <v>1</v>
      </c>
      <c r="AD18" s="309" t="e">
        <f>(V18*'Vessel Profile'!$D$30+X18*'Vessel Profile'!$E$30)*AC18/('Vessel Profile'!$D$30+'Vessel Profile'!$E$30)</f>
        <v>#DIV/0!</v>
      </c>
    </row>
    <row r="19" spans="1:30" ht="16.5" customHeight="1">
      <c r="A19" s="374"/>
      <c r="B19" s="303" t="s">
        <v>294</v>
      </c>
      <c r="C19" s="596">
        <v>0</v>
      </c>
      <c r="D19" s="268">
        <v>0</v>
      </c>
      <c r="E19" s="590">
        <v>0</v>
      </c>
      <c r="F19" s="266">
        <f t="shared" si="7"/>
        <v>0</v>
      </c>
      <c r="G19" s="266">
        <f t="shared" si="8"/>
        <v>0</v>
      </c>
      <c r="H19" s="705" t="b">
        <v>1</v>
      </c>
      <c r="I19" s="706" t="b">
        <v>0</v>
      </c>
      <c r="J19" s="706" t="b">
        <v>0</v>
      </c>
      <c r="K19" s="706" t="b">
        <v>0</v>
      </c>
      <c r="L19" s="274">
        <f t="shared" si="2"/>
        <v>1</v>
      </c>
      <c r="M19" s="412" t="e">
        <f>(F19*'Vessel Profile'!$D$30+G19*'Vessel Profile'!$E$30)*L19/('Vessel Profile'!$D$30+'Vessel Profile'!$E$30)</f>
        <v>#DIV/0!</v>
      </c>
      <c r="O19" s="859"/>
      <c r="P19" s="363" t="s">
        <v>40</v>
      </c>
      <c r="Q19" s="627">
        <v>0.3</v>
      </c>
      <c r="R19" s="628">
        <v>3.6</v>
      </c>
      <c r="S19" s="336">
        <v>0</v>
      </c>
      <c r="T19" s="645">
        <f t="shared" si="6"/>
        <v>0</v>
      </c>
      <c r="U19" s="337">
        <v>0</v>
      </c>
      <c r="V19" s="647">
        <f t="shared" si="4"/>
        <v>0</v>
      </c>
      <c r="W19" s="338">
        <v>0</v>
      </c>
      <c r="X19" s="650">
        <f t="shared" si="5"/>
        <v>0</v>
      </c>
      <c r="Y19" s="642" t="b">
        <v>1</v>
      </c>
      <c r="Z19" s="642" t="b">
        <v>0</v>
      </c>
      <c r="AA19" s="642" t="b">
        <v>0</v>
      </c>
      <c r="AB19" s="677" t="b">
        <v>0</v>
      </c>
      <c r="AC19" s="351">
        <f t="shared" si="3"/>
        <v>1</v>
      </c>
      <c r="AD19" s="309" t="e">
        <f>(V19*'Vessel Profile'!$D$30+X19*'Vessel Profile'!$E$30)*AC19/('Vessel Profile'!$D$30+'Vessel Profile'!$E$30)</f>
        <v>#DIV/0!</v>
      </c>
    </row>
    <row r="20" spans="1:30" ht="16.5" customHeight="1" thickBot="1">
      <c r="A20" s="345"/>
      <c r="B20" s="304" t="s">
        <v>294</v>
      </c>
      <c r="C20" s="597">
        <v>0</v>
      </c>
      <c r="D20" s="300">
        <v>0</v>
      </c>
      <c r="E20" s="598">
        <v>0</v>
      </c>
      <c r="F20" s="301">
        <f>$C20*D20/$L19/1000</f>
        <v>0</v>
      </c>
      <c r="G20" s="301">
        <f>C20*E20/L19/1000</f>
        <v>0</v>
      </c>
      <c r="H20" s="709" t="b">
        <v>1</v>
      </c>
      <c r="I20" s="710" t="b">
        <v>0</v>
      </c>
      <c r="J20" s="710" t="b">
        <v>0</v>
      </c>
      <c r="K20" s="710" t="b">
        <v>0</v>
      </c>
      <c r="L20" s="547">
        <f t="shared" si="2"/>
        <v>1</v>
      </c>
      <c r="M20" s="414" t="e">
        <f>(F20*'Vessel Profile'!$D$30+G20*'Vessel Profile'!$E$30)*L20/('Vessel Profile'!$D$30+'Vessel Profile'!$E$30)</f>
        <v>#DIV/0!</v>
      </c>
      <c r="O20" s="859"/>
      <c r="P20" s="363" t="s">
        <v>42</v>
      </c>
      <c r="Q20" s="627">
        <v>0.1</v>
      </c>
      <c r="R20" s="628">
        <v>1</v>
      </c>
      <c r="S20" s="336">
        <v>0</v>
      </c>
      <c r="T20" s="645">
        <f t="shared" si="6"/>
        <v>0</v>
      </c>
      <c r="U20" s="337">
        <v>0</v>
      </c>
      <c r="V20" s="647">
        <f t="shared" si="4"/>
        <v>0</v>
      </c>
      <c r="W20" s="338">
        <v>0</v>
      </c>
      <c r="X20" s="650">
        <f t="shared" si="5"/>
        <v>0</v>
      </c>
      <c r="Y20" s="642" t="b">
        <v>1</v>
      </c>
      <c r="Z20" s="642" t="b">
        <v>0</v>
      </c>
      <c r="AA20" s="642" t="b">
        <v>0</v>
      </c>
      <c r="AB20" s="677" t="b">
        <v>0</v>
      </c>
      <c r="AC20" s="351">
        <f t="shared" si="3"/>
        <v>1</v>
      </c>
      <c r="AD20" s="309" t="e">
        <f>(V20*'Vessel Profile'!$D$30+X20*'Vessel Profile'!$E$30)*AC20/('Vessel Profile'!$D$30+'Vessel Profile'!$E$30)</f>
        <v>#DIV/0!</v>
      </c>
    </row>
    <row r="21" spans="1:30" ht="16.5" customHeight="1" thickTop="1">
      <c r="A21" s="264"/>
      <c r="B21" s="298"/>
      <c r="C21" s="711"/>
      <c r="D21" s="711"/>
      <c r="E21" s="711"/>
      <c r="F21" s="265"/>
      <c r="G21" s="299"/>
      <c r="H21" s="711"/>
      <c r="I21" s="711"/>
      <c r="J21" s="711"/>
      <c r="K21" s="711"/>
      <c r="L21" s="418"/>
      <c r="M21" s="265"/>
      <c r="O21" s="859"/>
      <c r="P21" s="363" t="s">
        <v>41</v>
      </c>
      <c r="Q21" s="627">
        <v>0.2</v>
      </c>
      <c r="R21" s="628">
        <v>2.2818000000000001</v>
      </c>
      <c r="S21" s="336">
        <v>0</v>
      </c>
      <c r="T21" s="645">
        <f t="shared" si="6"/>
        <v>0</v>
      </c>
      <c r="U21" s="337">
        <v>0</v>
      </c>
      <c r="V21" s="647">
        <f t="shared" si="4"/>
        <v>0</v>
      </c>
      <c r="W21" s="338">
        <v>0</v>
      </c>
      <c r="X21" s="650">
        <f t="shared" si="5"/>
        <v>0</v>
      </c>
      <c r="Y21" s="642" t="b">
        <v>1</v>
      </c>
      <c r="Z21" s="642" t="b">
        <v>0</v>
      </c>
      <c r="AA21" s="642" t="b">
        <v>0</v>
      </c>
      <c r="AB21" s="677" t="b">
        <v>0</v>
      </c>
      <c r="AC21" s="351">
        <f t="shared" si="3"/>
        <v>1</v>
      </c>
      <c r="AD21" s="309" t="e">
        <f>(V21*'Vessel Profile'!$D$30+X21*'Vessel Profile'!$E$30)*AC21/('Vessel Profile'!$D$30+'Vessel Profile'!$E$30)</f>
        <v>#DIV/0!</v>
      </c>
    </row>
    <row r="22" spans="1:30" ht="16.5" customHeight="1" thickBot="1">
      <c r="A22" s="401" t="s">
        <v>314</v>
      </c>
      <c r="B22" s="403"/>
      <c r="C22" s="775" t="e">
        <f>IF(#REF!=1,#REF!,IF(#REF!=2,#REF!,#REF!))</f>
        <v>#REF!</v>
      </c>
      <c r="D22" s="711"/>
      <c r="E22" s="711"/>
      <c r="F22" s="278"/>
      <c r="G22" s="442"/>
      <c r="H22" s="711"/>
      <c r="I22" s="711"/>
      <c r="J22" s="711"/>
      <c r="K22" s="711"/>
      <c r="L22" s="265"/>
      <c r="M22" s="265"/>
      <c r="O22" s="860"/>
      <c r="P22" s="364" t="s">
        <v>25</v>
      </c>
      <c r="Q22" s="629"/>
      <c r="R22" s="630"/>
      <c r="S22" s="336">
        <v>0</v>
      </c>
      <c r="T22" s="645">
        <f t="shared" si="6"/>
        <v>0</v>
      </c>
      <c r="U22" s="337">
        <v>0</v>
      </c>
      <c r="V22" s="647">
        <f>T22*U22/AC22</f>
        <v>0</v>
      </c>
      <c r="W22" s="338">
        <v>0</v>
      </c>
      <c r="X22" s="650">
        <f>T22*W22/AC22</f>
        <v>0</v>
      </c>
      <c r="Y22" s="643" t="b">
        <v>1</v>
      </c>
      <c r="Z22" s="643" t="b">
        <v>0</v>
      </c>
      <c r="AA22" s="643" t="b">
        <v>0</v>
      </c>
      <c r="AB22" s="678" t="b">
        <v>0</v>
      </c>
      <c r="AC22" s="351">
        <f t="shared" si="3"/>
        <v>1</v>
      </c>
      <c r="AD22" s="310" t="e">
        <f>(V22*'Vessel Profile'!$D$30+X22*'Vessel Profile'!$E$30)*AC22/('Vessel Profile'!$D$30+'Vessel Profile'!$E$30)</f>
        <v>#DIV/0!</v>
      </c>
    </row>
    <row r="23" spans="1:30" ht="16.5" customHeight="1" thickTop="1">
      <c r="A23" s="899" t="s">
        <v>34</v>
      </c>
      <c r="B23" s="899"/>
      <c r="C23" s="874" t="s">
        <v>280</v>
      </c>
      <c r="D23" s="874" t="s">
        <v>272</v>
      </c>
      <c r="E23" s="874" t="s">
        <v>273</v>
      </c>
      <c r="F23" s="831" t="s">
        <v>286</v>
      </c>
      <c r="G23" s="831" t="s">
        <v>287</v>
      </c>
      <c r="H23" s="914" t="s">
        <v>281</v>
      </c>
      <c r="I23" s="915" t="s">
        <v>282</v>
      </c>
      <c r="J23" s="915" t="s">
        <v>101</v>
      </c>
      <c r="K23" s="939" t="s">
        <v>102</v>
      </c>
      <c r="L23" s="846" t="s">
        <v>283</v>
      </c>
      <c r="M23" s="133"/>
      <c r="O23" s="861" t="s">
        <v>311</v>
      </c>
      <c r="P23" s="363" t="s">
        <v>48</v>
      </c>
      <c r="Q23" s="627">
        <v>0.6</v>
      </c>
      <c r="R23" s="628">
        <v>7.5479999999999992</v>
      </c>
      <c r="S23" s="336">
        <v>0</v>
      </c>
      <c r="T23" s="645">
        <f t="shared" si="6"/>
        <v>0</v>
      </c>
      <c r="U23" s="337">
        <v>0</v>
      </c>
      <c r="V23" s="647">
        <f t="shared" ref="V23:V53" si="9">T23*U23/AC23</f>
        <v>0</v>
      </c>
      <c r="W23" s="338">
        <v>0</v>
      </c>
      <c r="X23" s="650">
        <f t="shared" ref="X23:X53" si="10">T23*W23/AC23</f>
        <v>0</v>
      </c>
      <c r="Y23" s="642" t="b">
        <v>1</v>
      </c>
      <c r="Z23" s="642" t="b">
        <v>0</v>
      </c>
      <c r="AA23" s="642" t="b">
        <v>0</v>
      </c>
      <c r="AB23" s="677" t="b">
        <v>0</v>
      </c>
      <c r="AC23" s="351">
        <f t="shared" si="3"/>
        <v>1</v>
      </c>
      <c r="AD23" s="309" t="e">
        <f>(V23*'Vessel Profile'!$D$30+X23*'Vessel Profile'!$E$30)*AC23/('Vessel Profile'!$D$30+'Vessel Profile'!$E$30)</f>
        <v>#DIV/0!</v>
      </c>
    </row>
    <row r="24" spans="1:30" ht="16.5" customHeight="1">
      <c r="A24" s="905"/>
      <c r="B24" s="905"/>
      <c r="C24" s="906"/>
      <c r="D24" s="906"/>
      <c r="E24" s="906"/>
      <c r="F24" s="831"/>
      <c r="G24" s="831"/>
      <c r="H24" s="908"/>
      <c r="I24" s="909"/>
      <c r="J24" s="909"/>
      <c r="K24" s="910"/>
      <c r="L24" s="847"/>
      <c r="M24" s="305"/>
      <c r="N24" s="133"/>
      <c r="O24" s="862"/>
      <c r="P24" s="363" t="s">
        <v>49</v>
      </c>
      <c r="Q24" s="627">
        <v>2.5</v>
      </c>
      <c r="R24" s="628">
        <v>32.136000000000003</v>
      </c>
      <c r="S24" s="336">
        <v>0</v>
      </c>
      <c r="T24" s="645">
        <f t="shared" si="6"/>
        <v>0</v>
      </c>
      <c r="U24" s="337">
        <v>0</v>
      </c>
      <c r="V24" s="647">
        <f t="shared" si="9"/>
        <v>0</v>
      </c>
      <c r="W24" s="338">
        <v>0</v>
      </c>
      <c r="X24" s="650">
        <f t="shared" si="10"/>
        <v>0</v>
      </c>
      <c r="Y24" s="642" t="b">
        <v>1</v>
      </c>
      <c r="Z24" s="642" t="b">
        <v>0</v>
      </c>
      <c r="AA24" s="642" t="b">
        <v>0</v>
      </c>
      <c r="AB24" s="677" t="b">
        <v>0</v>
      </c>
      <c r="AC24" s="351">
        <f t="shared" si="3"/>
        <v>1</v>
      </c>
      <c r="AD24" s="309" t="e">
        <f>(V24*'Vessel Profile'!$D$30+X24*'Vessel Profile'!$E$30)*AC24/('Vessel Profile'!$D$30+'Vessel Profile'!$E$30)</f>
        <v>#DIV/0!</v>
      </c>
    </row>
    <row r="25" spans="1:30" ht="16.5" customHeight="1">
      <c r="A25" s="905"/>
      <c r="B25" s="905"/>
      <c r="C25" s="906"/>
      <c r="D25" s="906"/>
      <c r="E25" s="906"/>
      <c r="F25" s="831"/>
      <c r="G25" s="831"/>
      <c r="H25" s="908"/>
      <c r="I25" s="909"/>
      <c r="J25" s="909"/>
      <c r="K25" s="910"/>
      <c r="L25" s="847"/>
      <c r="M25" s="265"/>
      <c r="N25" s="133"/>
      <c r="O25" s="862"/>
      <c r="P25" s="363" t="s">
        <v>67</v>
      </c>
      <c r="Q25" s="627">
        <v>0.6</v>
      </c>
      <c r="R25" s="628">
        <v>7.8790000000000004</v>
      </c>
      <c r="S25" s="336">
        <v>0</v>
      </c>
      <c r="T25" s="645">
        <f t="shared" si="6"/>
        <v>0</v>
      </c>
      <c r="U25" s="337">
        <v>0</v>
      </c>
      <c r="V25" s="647">
        <f t="shared" si="9"/>
        <v>0</v>
      </c>
      <c r="W25" s="338">
        <v>0</v>
      </c>
      <c r="X25" s="650">
        <f t="shared" si="10"/>
        <v>0</v>
      </c>
      <c r="Y25" s="642" t="b">
        <v>1</v>
      </c>
      <c r="Z25" s="642" t="b">
        <v>0</v>
      </c>
      <c r="AA25" s="642" t="b">
        <v>0</v>
      </c>
      <c r="AB25" s="677" t="b">
        <v>0</v>
      </c>
      <c r="AC25" s="351">
        <f t="shared" si="3"/>
        <v>1</v>
      </c>
      <c r="AD25" s="309" t="e">
        <f>(V25*'Vessel Profile'!$D$30+X25*'Vessel Profile'!$E$30)*AC25/('Vessel Profile'!$D$30+'Vessel Profile'!$E$30)</f>
        <v>#DIV/0!</v>
      </c>
    </row>
    <row r="26" spans="1:30" ht="16.5" customHeight="1" thickBot="1">
      <c r="A26" s="901"/>
      <c r="B26" s="901"/>
      <c r="C26" s="907"/>
      <c r="D26" s="907"/>
      <c r="E26" s="907"/>
      <c r="F26" s="832"/>
      <c r="G26" s="832"/>
      <c r="H26" s="701"/>
      <c r="I26" s="702" t="b">
        <v>0</v>
      </c>
      <c r="J26" s="702"/>
      <c r="K26" s="713" t="b">
        <v>0</v>
      </c>
      <c r="L26" s="897"/>
      <c r="M26" s="265"/>
      <c r="O26" s="862"/>
      <c r="P26" s="363" t="s">
        <v>68</v>
      </c>
      <c r="Q26" s="627">
        <v>5</v>
      </c>
      <c r="R26" s="628">
        <v>64.6935</v>
      </c>
      <c r="S26" s="336">
        <v>0</v>
      </c>
      <c r="T26" s="645">
        <f t="shared" ref="T26:T53" si="11">S26*R26</f>
        <v>0</v>
      </c>
      <c r="U26" s="337">
        <v>0</v>
      </c>
      <c r="V26" s="647">
        <f t="shared" si="9"/>
        <v>0</v>
      </c>
      <c r="W26" s="338">
        <v>0</v>
      </c>
      <c r="X26" s="650">
        <f t="shared" si="10"/>
        <v>0</v>
      </c>
      <c r="Y26" s="642" t="b">
        <v>1</v>
      </c>
      <c r="Z26" s="642" t="b">
        <v>0</v>
      </c>
      <c r="AA26" s="642" t="b">
        <v>0</v>
      </c>
      <c r="AB26" s="677" t="b">
        <v>0</v>
      </c>
      <c r="AC26" s="351">
        <f t="shared" si="3"/>
        <v>1</v>
      </c>
      <c r="AD26" s="309" t="e">
        <f>(V26*'Vessel Profile'!$D$30+X26*'Vessel Profile'!$E$30)*AC26/('Vessel Profile'!$D$30+'Vessel Profile'!$E$30)</f>
        <v>#DIV/0!</v>
      </c>
    </row>
    <row r="27" spans="1:30" ht="16.5" customHeight="1">
      <c r="A27" s="866" t="s">
        <v>298</v>
      </c>
      <c r="B27" s="317" t="s">
        <v>295</v>
      </c>
      <c r="C27" s="603">
        <v>0.5</v>
      </c>
      <c r="D27" s="307">
        <v>0</v>
      </c>
      <c r="E27" s="600">
        <v>0</v>
      </c>
      <c r="F27" s="273">
        <f t="shared" ref="F27:F30" si="12">C27*D27/L27</f>
        <v>0</v>
      </c>
      <c r="G27" s="267">
        <f t="shared" ref="G27:G30" si="13">C27*E27/L27</f>
        <v>0</v>
      </c>
      <c r="H27" s="704" t="b">
        <v>1</v>
      </c>
      <c r="I27" s="704" t="b">
        <v>0</v>
      </c>
      <c r="J27" s="704" t="b">
        <v>0</v>
      </c>
      <c r="K27" s="714" t="b">
        <v>0</v>
      </c>
      <c r="L27" s="309">
        <f>COUNTIF(H27:K27,TRUE)</f>
        <v>1</v>
      </c>
      <c r="M27" s="265"/>
      <c r="O27" s="862"/>
      <c r="P27" s="363" t="s">
        <v>51</v>
      </c>
      <c r="Q27" s="627">
        <v>1.8</v>
      </c>
      <c r="R27" s="628">
        <v>22.944000000000003</v>
      </c>
      <c r="S27" s="336">
        <v>0</v>
      </c>
      <c r="T27" s="645">
        <f t="shared" si="11"/>
        <v>0</v>
      </c>
      <c r="U27" s="337">
        <v>0</v>
      </c>
      <c r="V27" s="647">
        <f t="shared" si="9"/>
        <v>0</v>
      </c>
      <c r="W27" s="338">
        <v>0</v>
      </c>
      <c r="X27" s="650">
        <f t="shared" si="10"/>
        <v>0</v>
      </c>
      <c r="Y27" s="642" t="b">
        <v>1</v>
      </c>
      <c r="Z27" s="642" t="b">
        <v>0</v>
      </c>
      <c r="AA27" s="642" t="b">
        <v>0</v>
      </c>
      <c r="AB27" s="677" t="b">
        <v>0</v>
      </c>
      <c r="AC27" s="351">
        <f t="shared" si="3"/>
        <v>1</v>
      </c>
      <c r="AD27" s="309" t="e">
        <f>(V27*'Vessel Profile'!$D$30+X27*'Vessel Profile'!$E$30)*AC27/('Vessel Profile'!$D$30+'Vessel Profile'!$E$30)</f>
        <v>#DIV/0!</v>
      </c>
    </row>
    <row r="28" spans="1:30" ht="16.5" customHeight="1" thickBot="1">
      <c r="A28" s="865"/>
      <c r="B28" s="318" t="s">
        <v>296</v>
      </c>
      <c r="C28" s="604">
        <v>1.5</v>
      </c>
      <c r="D28" s="291">
        <v>0</v>
      </c>
      <c r="E28" s="602">
        <v>0</v>
      </c>
      <c r="F28" s="313">
        <f t="shared" si="12"/>
        <v>0</v>
      </c>
      <c r="G28" s="314">
        <f t="shared" si="13"/>
        <v>0</v>
      </c>
      <c r="H28" s="708" t="b">
        <v>1</v>
      </c>
      <c r="I28" s="708" t="b">
        <v>0</v>
      </c>
      <c r="J28" s="708" t="b">
        <v>0</v>
      </c>
      <c r="K28" s="715" t="b">
        <v>0</v>
      </c>
      <c r="L28" s="310">
        <f>COUNTIF(H28:K28,TRUE)</f>
        <v>1</v>
      </c>
      <c r="M28" s="265"/>
      <c r="O28" s="862"/>
      <c r="P28" s="363" t="s">
        <v>52</v>
      </c>
      <c r="Q28" s="627">
        <v>2.9</v>
      </c>
      <c r="R28" s="628">
        <v>38.167000000000002</v>
      </c>
      <c r="S28" s="336">
        <v>0</v>
      </c>
      <c r="T28" s="645">
        <f t="shared" si="11"/>
        <v>0</v>
      </c>
      <c r="U28" s="337">
        <v>0</v>
      </c>
      <c r="V28" s="647">
        <f t="shared" si="9"/>
        <v>0</v>
      </c>
      <c r="W28" s="338">
        <v>0</v>
      </c>
      <c r="X28" s="650">
        <f t="shared" si="10"/>
        <v>0</v>
      </c>
      <c r="Y28" s="642" t="b">
        <v>1</v>
      </c>
      <c r="Z28" s="642" t="b">
        <v>0</v>
      </c>
      <c r="AA28" s="642" t="b">
        <v>0</v>
      </c>
      <c r="AB28" s="677" t="b">
        <v>0</v>
      </c>
      <c r="AC28" s="351">
        <f t="shared" si="3"/>
        <v>1</v>
      </c>
      <c r="AD28" s="309" t="e">
        <f>(V28*'Vessel Profile'!$D$30+X28*'Vessel Profile'!$E$30)*AC28/('Vessel Profile'!$D$30+'Vessel Profile'!$E$30)</f>
        <v>#DIV/0!</v>
      </c>
    </row>
    <row r="29" spans="1:30" ht="16.5" customHeight="1">
      <c r="A29" s="864" t="s">
        <v>299</v>
      </c>
      <c r="B29" s="487" t="s">
        <v>297</v>
      </c>
      <c r="C29" s="603">
        <v>0.5</v>
      </c>
      <c r="D29" s="307">
        <v>0</v>
      </c>
      <c r="E29" s="600">
        <v>0</v>
      </c>
      <c r="F29" s="311">
        <f t="shared" si="12"/>
        <v>0</v>
      </c>
      <c r="G29" s="312">
        <f t="shared" si="13"/>
        <v>0</v>
      </c>
      <c r="H29" s="704" t="b">
        <v>1</v>
      </c>
      <c r="I29" s="704" t="b">
        <v>0</v>
      </c>
      <c r="J29" s="704" t="b">
        <v>0</v>
      </c>
      <c r="K29" s="716" t="b">
        <v>0</v>
      </c>
      <c r="L29" s="309">
        <f t="shared" ref="L29:L41" si="14">COUNTIF(H29:K29,TRUE)</f>
        <v>1</v>
      </c>
      <c r="M29" s="265"/>
      <c r="O29" s="862"/>
      <c r="P29" s="363" t="s">
        <v>50</v>
      </c>
      <c r="Q29" s="627">
        <v>0.4</v>
      </c>
      <c r="R29" s="628">
        <v>4.5900000000000007</v>
      </c>
      <c r="S29" s="336">
        <v>0</v>
      </c>
      <c r="T29" s="645">
        <f t="shared" si="11"/>
        <v>0</v>
      </c>
      <c r="U29" s="337">
        <v>0</v>
      </c>
      <c r="V29" s="647">
        <f t="shared" si="9"/>
        <v>0</v>
      </c>
      <c r="W29" s="338">
        <v>0</v>
      </c>
      <c r="X29" s="650">
        <f t="shared" si="10"/>
        <v>0</v>
      </c>
      <c r="Y29" s="642" t="b">
        <v>1</v>
      </c>
      <c r="Z29" s="642" t="b">
        <v>0</v>
      </c>
      <c r="AA29" s="642" t="b">
        <v>0</v>
      </c>
      <c r="AB29" s="677" t="b">
        <v>0</v>
      </c>
      <c r="AC29" s="351">
        <f t="shared" si="3"/>
        <v>1</v>
      </c>
      <c r="AD29" s="309" t="e">
        <f>(V29*'Vessel Profile'!$D$30+X29*'Vessel Profile'!$E$30)*AC29/('Vessel Profile'!$D$30+'Vessel Profile'!$E$30)</f>
        <v>#DIV/0!</v>
      </c>
    </row>
    <row r="30" spans="1:30" ht="16.5" customHeight="1" thickBot="1">
      <c r="A30" s="865"/>
      <c r="B30" s="475" t="s">
        <v>279</v>
      </c>
      <c r="C30" s="604">
        <v>1.4</v>
      </c>
      <c r="D30" s="291">
        <v>0</v>
      </c>
      <c r="E30" s="602">
        <v>0</v>
      </c>
      <c r="F30" s="313">
        <f t="shared" si="12"/>
        <v>0</v>
      </c>
      <c r="G30" s="314">
        <f t="shared" si="13"/>
        <v>0</v>
      </c>
      <c r="H30" s="708" t="b">
        <v>1</v>
      </c>
      <c r="I30" s="708" t="b">
        <v>0</v>
      </c>
      <c r="J30" s="708" t="b">
        <v>0</v>
      </c>
      <c r="K30" s="715" t="b">
        <v>0</v>
      </c>
      <c r="L30" s="310">
        <f t="shared" si="14"/>
        <v>1</v>
      </c>
      <c r="M30" s="265"/>
      <c r="O30" s="862"/>
      <c r="P30" s="363" t="s">
        <v>53</v>
      </c>
      <c r="Q30" s="627">
        <v>1.4</v>
      </c>
      <c r="R30" s="628">
        <v>18.8</v>
      </c>
      <c r="S30" s="336">
        <v>0</v>
      </c>
      <c r="T30" s="645">
        <f t="shared" si="11"/>
        <v>0</v>
      </c>
      <c r="U30" s="337">
        <v>0</v>
      </c>
      <c r="V30" s="647">
        <f t="shared" si="9"/>
        <v>0</v>
      </c>
      <c r="W30" s="338">
        <v>0</v>
      </c>
      <c r="X30" s="650">
        <f t="shared" si="10"/>
        <v>0</v>
      </c>
      <c r="Y30" s="642" t="b">
        <v>1</v>
      </c>
      <c r="Z30" s="642" t="b">
        <v>0</v>
      </c>
      <c r="AA30" s="642" t="b">
        <v>0</v>
      </c>
      <c r="AB30" s="677" t="b">
        <v>0</v>
      </c>
      <c r="AC30" s="351">
        <f t="shared" si="3"/>
        <v>1</v>
      </c>
      <c r="AD30" s="309" t="e">
        <f>(V30*'Vessel Profile'!$D$30+X30*'Vessel Profile'!$E$30)*AC30/('Vessel Profile'!$D$30+'Vessel Profile'!$E$30)</f>
        <v>#DIV/0!</v>
      </c>
    </row>
    <row r="31" spans="1:30" ht="16.5" customHeight="1">
      <c r="A31" s="840" t="s">
        <v>303</v>
      </c>
      <c r="B31" s="319" t="s">
        <v>58</v>
      </c>
      <c r="C31" s="599">
        <v>0.75</v>
      </c>
      <c r="D31" s="307">
        <v>0</v>
      </c>
      <c r="E31" s="600">
        <v>0</v>
      </c>
      <c r="F31" s="273">
        <f>C31*D31/L31</f>
        <v>0</v>
      </c>
      <c r="G31" s="267">
        <f>C31*E31/L31</f>
        <v>0</v>
      </c>
      <c r="H31" s="704" t="b">
        <v>1</v>
      </c>
      <c r="I31" s="704" t="b">
        <v>0</v>
      </c>
      <c r="J31" s="704" t="b">
        <v>0</v>
      </c>
      <c r="K31" s="716" t="b">
        <v>0</v>
      </c>
      <c r="L31" s="309">
        <f t="shared" si="14"/>
        <v>1</v>
      </c>
      <c r="O31" s="862"/>
      <c r="P31" s="363" t="s">
        <v>73</v>
      </c>
      <c r="Q31" s="627">
        <v>3.6</v>
      </c>
      <c r="R31" s="628">
        <v>46.8</v>
      </c>
      <c r="S31" s="336">
        <v>0</v>
      </c>
      <c r="T31" s="645">
        <f t="shared" si="11"/>
        <v>0</v>
      </c>
      <c r="U31" s="337">
        <v>0</v>
      </c>
      <c r="V31" s="647">
        <f t="shared" si="9"/>
        <v>0</v>
      </c>
      <c r="W31" s="338">
        <v>0</v>
      </c>
      <c r="X31" s="650">
        <f t="shared" si="10"/>
        <v>0</v>
      </c>
      <c r="Y31" s="642" t="b">
        <v>1</v>
      </c>
      <c r="Z31" s="642" t="b">
        <v>0</v>
      </c>
      <c r="AA31" s="642" t="b">
        <v>0</v>
      </c>
      <c r="AB31" s="677" t="b">
        <v>0</v>
      </c>
      <c r="AC31" s="351">
        <f t="shared" si="3"/>
        <v>1</v>
      </c>
      <c r="AD31" s="309" t="e">
        <f>(V31*'Vessel Profile'!$D$30+X31*'Vessel Profile'!$E$30)*AC31/('Vessel Profile'!$D$30+'Vessel Profile'!$E$30)</f>
        <v>#DIV/0!</v>
      </c>
    </row>
    <row r="32" spans="1:30" ht="16.5" customHeight="1">
      <c r="A32" s="841"/>
      <c r="B32" s="320" t="s">
        <v>278</v>
      </c>
      <c r="C32" s="605">
        <v>20</v>
      </c>
      <c r="D32" s="277">
        <v>0</v>
      </c>
      <c r="E32" s="606">
        <v>0</v>
      </c>
      <c r="F32" s="273">
        <f>C32*D32/L32</f>
        <v>0</v>
      </c>
      <c r="G32" s="267">
        <f>C32*E32/L32</f>
        <v>0</v>
      </c>
      <c r="H32" s="706" t="b">
        <v>1</v>
      </c>
      <c r="I32" s="706" t="b">
        <v>0</v>
      </c>
      <c r="J32" s="706" t="b">
        <v>0</v>
      </c>
      <c r="K32" s="717" t="b">
        <v>0</v>
      </c>
      <c r="L32" s="274">
        <f t="shared" si="14"/>
        <v>1</v>
      </c>
      <c r="O32" s="862"/>
      <c r="P32" s="363" t="s">
        <v>54</v>
      </c>
      <c r="Q32" s="627">
        <v>1</v>
      </c>
      <c r="R32" s="628">
        <v>12.4</v>
      </c>
      <c r="S32" s="336">
        <v>0</v>
      </c>
      <c r="T32" s="645">
        <f t="shared" si="11"/>
        <v>0</v>
      </c>
      <c r="U32" s="337">
        <v>0</v>
      </c>
      <c r="V32" s="647">
        <f t="shared" si="9"/>
        <v>0</v>
      </c>
      <c r="W32" s="338">
        <v>0</v>
      </c>
      <c r="X32" s="650">
        <f t="shared" si="10"/>
        <v>0</v>
      </c>
      <c r="Y32" s="642" t="b">
        <v>1</v>
      </c>
      <c r="Z32" s="642" t="b">
        <v>0</v>
      </c>
      <c r="AA32" s="642" t="b">
        <v>0</v>
      </c>
      <c r="AB32" s="677" t="b">
        <v>0</v>
      </c>
      <c r="AC32" s="351">
        <f t="shared" si="3"/>
        <v>1</v>
      </c>
      <c r="AD32" s="309" t="e">
        <f>(V32*'Vessel Profile'!$D$30+X32*'Vessel Profile'!$E$30)*AC32/('Vessel Profile'!$D$30+'Vessel Profile'!$E$30)</f>
        <v>#DIV/0!</v>
      </c>
    </row>
    <row r="33" spans="1:30" ht="16.5" customHeight="1">
      <c r="A33" s="841"/>
      <c r="B33" s="321" t="s">
        <v>213</v>
      </c>
      <c r="C33" s="605">
        <v>0.25</v>
      </c>
      <c r="D33" s="277">
        <v>0</v>
      </c>
      <c r="E33" s="606">
        <v>0</v>
      </c>
      <c r="F33" s="273">
        <f t="shared" ref="F33:F41" si="15">C33*D33/L33</f>
        <v>0</v>
      </c>
      <c r="G33" s="267">
        <f t="shared" ref="G33:G41" si="16">C33*E33/L33</f>
        <v>0</v>
      </c>
      <c r="H33" s="706" t="b">
        <v>1</v>
      </c>
      <c r="I33" s="706" t="b">
        <v>0</v>
      </c>
      <c r="J33" s="706" t="b">
        <v>0</v>
      </c>
      <c r="K33" s="717" t="b">
        <v>0</v>
      </c>
      <c r="L33" s="274">
        <f t="shared" si="14"/>
        <v>1</v>
      </c>
      <c r="O33" s="862"/>
      <c r="P33" s="366" t="s">
        <v>74</v>
      </c>
      <c r="Q33" s="627">
        <v>0.4</v>
      </c>
      <c r="R33" s="628">
        <v>5.403999999999999</v>
      </c>
      <c r="S33" s="336">
        <v>0</v>
      </c>
      <c r="T33" s="645">
        <f t="shared" si="11"/>
        <v>0</v>
      </c>
      <c r="U33" s="337">
        <v>0</v>
      </c>
      <c r="V33" s="647">
        <f t="shared" si="9"/>
        <v>0</v>
      </c>
      <c r="W33" s="338">
        <v>0</v>
      </c>
      <c r="X33" s="650">
        <f t="shared" si="10"/>
        <v>0</v>
      </c>
      <c r="Y33" s="642" t="b">
        <v>1</v>
      </c>
      <c r="Z33" s="642" t="b">
        <v>0</v>
      </c>
      <c r="AA33" s="642" t="b">
        <v>0</v>
      </c>
      <c r="AB33" s="677" t="b">
        <v>0</v>
      </c>
      <c r="AC33" s="351">
        <f t="shared" si="3"/>
        <v>1</v>
      </c>
      <c r="AD33" s="309" t="e">
        <f>(V33*'Vessel Profile'!$D$30+X33*'Vessel Profile'!$E$30)*AC33/('Vessel Profile'!$D$30+'Vessel Profile'!$E$30)</f>
        <v>#DIV/0!</v>
      </c>
    </row>
    <row r="34" spans="1:30" ht="16.5" customHeight="1">
      <c r="A34" s="841"/>
      <c r="B34" s="320" t="s">
        <v>212</v>
      </c>
      <c r="C34" s="605">
        <v>3</v>
      </c>
      <c r="D34" s="277">
        <v>0</v>
      </c>
      <c r="E34" s="606">
        <v>0</v>
      </c>
      <c r="F34" s="273">
        <f t="shared" si="15"/>
        <v>0</v>
      </c>
      <c r="G34" s="267">
        <f t="shared" si="16"/>
        <v>0</v>
      </c>
      <c r="H34" s="706" t="b">
        <v>1</v>
      </c>
      <c r="I34" s="706" t="b">
        <v>0</v>
      </c>
      <c r="J34" s="706" t="b">
        <v>0</v>
      </c>
      <c r="K34" s="717" t="b">
        <v>0</v>
      </c>
      <c r="L34" s="274">
        <f t="shared" si="14"/>
        <v>1</v>
      </c>
      <c r="O34" s="862"/>
      <c r="P34" s="366" t="s">
        <v>323</v>
      </c>
      <c r="Q34" s="627">
        <v>13.5</v>
      </c>
      <c r="R34" s="628">
        <v>175</v>
      </c>
      <c r="S34" s="336">
        <v>0</v>
      </c>
      <c r="T34" s="645">
        <f t="shared" si="11"/>
        <v>0</v>
      </c>
      <c r="U34" s="337">
        <v>0</v>
      </c>
      <c r="V34" s="647">
        <f t="shared" si="9"/>
        <v>0</v>
      </c>
      <c r="W34" s="338">
        <v>0</v>
      </c>
      <c r="X34" s="650">
        <f t="shared" si="10"/>
        <v>0</v>
      </c>
      <c r="Y34" s="642" t="b">
        <v>1</v>
      </c>
      <c r="Z34" s="642" t="b">
        <v>0</v>
      </c>
      <c r="AA34" s="642" t="b">
        <v>0</v>
      </c>
      <c r="AB34" s="677" t="b">
        <v>0</v>
      </c>
      <c r="AC34" s="351">
        <f t="shared" si="3"/>
        <v>1</v>
      </c>
      <c r="AD34" s="309" t="e">
        <f>(V34*'Vessel Profile'!$D$30+X34*'Vessel Profile'!$E$30)*AC34/('Vessel Profile'!$D$30+'Vessel Profile'!$E$30)</f>
        <v>#DIV/0!</v>
      </c>
    </row>
    <row r="35" spans="1:30" ht="16.5" customHeight="1">
      <c r="A35" s="841"/>
      <c r="B35" s="320" t="s">
        <v>300</v>
      </c>
      <c r="C35" s="605">
        <v>4.2</v>
      </c>
      <c r="D35" s="277">
        <v>0</v>
      </c>
      <c r="E35" s="606">
        <v>0</v>
      </c>
      <c r="F35" s="273">
        <f t="shared" si="15"/>
        <v>0</v>
      </c>
      <c r="G35" s="267">
        <f t="shared" si="16"/>
        <v>0</v>
      </c>
      <c r="H35" s="706" t="b">
        <v>1</v>
      </c>
      <c r="I35" s="706" t="b">
        <v>0</v>
      </c>
      <c r="J35" s="706" t="b">
        <v>0</v>
      </c>
      <c r="K35" s="717" t="b">
        <v>0</v>
      </c>
      <c r="L35" s="274">
        <f t="shared" si="14"/>
        <v>1</v>
      </c>
      <c r="O35" s="862"/>
      <c r="P35" s="367" t="s">
        <v>61</v>
      </c>
      <c r="Q35" s="631">
        <v>0.8</v>
      </c>
      <c r="R35" s="628">
        <v>10.324999999999999</v>
      </c>
      <c r="S35" s="336">
        <v>0</v>
      </c>
      <c r="T35" s="645">
        <f t="shared" si="11"/>
        <v>0</v>
      </c>
      <c r="U35" s="337">
        <v>0</v>
      </c>
      <c r="V35" s="647">
        <f t="shared" si="9"/>
        <v>0</v>
      </c>
      <c r="W35" s="338">
        <v>0</v>
      </c>
      <c r="X35" s="650">
        <f t="shared" si="10"/>
        <v>0</v>
      </c>
      <c r="Y35" s="642" t="b">
        <v>1</v>
      </c>
      <c r="Z35" s="642" t="b">
        <v>0</v>
      </c>
      <c r="AA35" s="642" t="b">
        <v>0</v>
      </c>
      <c r="AB35" s="677" t="b">
        <v>0</v>
      </c>
      <c r="AC35" s="351">
        <f t="shared" si="3"/>
        <v>1</v>
      </c>
      <c r="AD35" s="309" t="e">
        <f>(V35*'Vessel Profile'!$D$30+X35*'Vessel Profile'!$E$30)*AC35/('Vessel Profile'!$D$30+'Vessel Profile'!$E$30)</f>
        <v>#DIV/0!</v>
      </c>
    </row>
    <row r="36" spans="1:30" ht="16.5" customHeight="1">
      <c r="A36" s="841"/>
      <c r="B36" s="320" t="s">
        <v>304</v>
      </c>
      <c r="C36" s="607">
        <v>15</v>
      </c>
      <c r="D36" s="277">
        <v>0</v>
      </c>
      <c r="E36" s="606">
        <v>0</v>
      </c>
      <c r="F36" s="273">
        <f t="shared" si="15"/>
        <v>0</v>
      </c>
      <c r="G36" s="267">
        <f t="shared" si="16"/>
        <v>0</v>
      </c>
      <c r="H36" s="706" t="b">
        <v>1</v>
      </c>
      <c r="I36" s="706" t="b">
        <v>0</v>
      </c>
      <c r="J36" s="706" t="b">
        <v>0</v>
      </c>
      <c r="K36" s="717" t="b">
        <v>0</v>
      </c>
      <c r="L36" s="274">
        <f t="shared" si="14"/>
        <v>1</v>
      </c>
      <c r="O36" s="862"/>
      <c r="P36" s="363" t="s">
        <v>62</v>
      </c>
      <c r="Q36" s="627">
        <v>4.5999999999999996</v>
      </c>
      <c r="R36" s="628">
        <v>60.371999999999993</v>
      </c>
      <c r="S36" s="336">
        <v>0</v>
      </c>
      <c r="T36" s="645">
        <f t="shared" si="11"/>
        <v>0</v>
      </c>
      <c r="U36" s="337">
        <v>0</v>
      </c>
      <c r="V36" s="647">
        <f t="shared" si="9"/>
        <v>0</v>
      </c>
      <c r="W36" s="338">
        <v>0</v>
      </c>
      <c r="X36" s="650">
        <f t="shared" si="10"/>
        <v>0</v>
      </c>
      <c r="Y36" s="642" t="b">
        <v>1</v>
      </c>
      <c r="Z36" s="642" t="b">
        <v>0</v>
      </c>
      <c r="AA36" s="642" t="b">
        <v>0</v>
      </c>
      <c r="AB36" s="677" t="b">
        <v>0</v>
      </c>
      <c r="AC36" s="351">
        <f t="shared" si="3"/>
        <v>1</v>
      </c>
      <c r="AD36" s="309" t="e">
        <f>(V36*'Vessel Profile'!$D$30+X36*'Vessel Profile'!$E$30)*AC36/('Vessel Profile'!$D$30+'Vessel Profile'!$E$30)</f>
        <v>#DIV/0!</v>
      </c>
    </row>
    <row r="37" spans="1:30" ht="16.5" customHeight="1">
      <c r="A37" s="841"/>
      <c r="B37" s="320" t="s">
        <v>305</v>
      </c>
      <c r="C37" s="607">
        <v>8</v>
      </c>
      <c r="D37" s="277">
        <v>0</v>
      </c>
      <c r="E37" s="606">
        <v>0</v>
      </c>
      <c r="F37" s="273">
        <f t="shared" si="15"/>
        <v>0</v>
      </c>
      <c r="G37" s="267">
        <f t="shared" si="16"/>
        <v>0</v>
      </c>
      <c r="H37" s="706" t="b">
        <v>1</v>
      </c>
      <c r="I37" s="706" t="b">
        <v>0</v>
      </c>
      <c r="J37" s="706" t="b">
        <v>0</v>
      </c>
      <c r="K37" s="717" t="b">
        <v>0</v>
      </c>
      <c r="L37" s="274">
        <f t="shared" si="14"/>
        <v>1</v>
      </c>
      <c r="O37" s="862"/>
      <c r="P37" s="363" t="s">
        <v>55</v>
      </c>
      <c r="Q37" s="627">
        <v>0.8</v>
      </c>
      <c r="R37" s="628">
        <v>10.519666666666668</v>
      </c>
      <c r="S37" s="336">
        <v>0</v>
      </c>
      <c r="T37" s="645">
        <f t="shared" si="11"/>
        <v>0</v>
      </c>
      <c r="U37" s="337">
        <v>0</v>
      </c>
      <c r="V37" s="647">
        <f t="shared" si="9"/>
        <v>0</v>
      </c>
      <c r="W37" s="338">
        <v>0</v>
      </c>
      <c r="X37" s="650">
        <f t="shared" si="10"/>
        <v>0</v>
      </c>
      <c r="Y37" s="642" t="b">
        <v>1</v>
      </c>
      <c r="Z37" s="642" t="b">
        <v>0</v>
      </c>
      <c r="AA37" s="642" t="b">
        <v>0</v>
      </c>
      <c r="AB37" s="677" t="b">
        <v>0</v>
      </c>
      <c r="AC37" s="351">
        <f t="shared" si="3"/>
        <v>1</v>
      </c>
      <c r="AD37" s="309" t="e">
        <f>(V37*'Vessel Profile'!$D$30+X37*'Vessel Profile'!$E$30)*AC37/('Vessel Profile'!$D$30+'Vessel Profile'!$E$30)</f>
        <v>#DIV/0!</v>
      </c>
    </row>
    <row r="38" spans="1:30" ht="16.5" customHeight="1">
      <c r="A38" s="841"/>
      <c r="B38" s="320" t="s">
        <v>383</v>
      </c>
      <c r="C38" s="607">
        <v>0</v>
      </c>
      <c r="D38" s="277">
        <v>0</v>
      </c>
      <c r="E38" s="606">
        <v>0</v>
      </c>
      <c r="F38" s="273">
        <f t="shared" si="15"/>
        <v>0</v>
      </c>
      <c r="G38" s="267">
        <f t="shared" si="16"/>
        <v>0</v>
      </c>
      <c r="H38" s="706" t="b">
        <v>1</v>
      </c>
      <c r="I38" s="706" t="b">
        <v>0</v>
      </c>
      <c r="J38" s="706" t="b">
        <v>0</v>
      </c>
      <c r="K38" s="717" t="b">
        <v>0</v>
      </c>
      <c r="L38" s="274">
        <f t="shared" si="14"/>
        <v>1</v>
      </c>
      <c r="O38" s="862"/>
      <c r="P38" s="367" t="s">
        <v>60</v>
      </c>
      <c r="Q38" s="631">
        <v>0.6</v>
      </c>
      <c r="R38" s="628">
        <v>7.21</v>
      </c>
      <c r="S38" s="336">
        <v>0</v>
      </c>
      <c r="T38" s="645">
        <f t="shared" si="11"/>
        <v>0</v>
      </c>
      <c r="U38" s="337">
        <v>0</v>
      </c>
      <c r="V38" s="647">
        <f t="shared" si="9"/>
        <v>0</v>
      </c>
      <c r="W38" s="338">
        <v>0</v>
      </c>
      <c r="X38" s="650">
        <f t="shared" si="10"/>
        <v>0</v>
      </c>
      <c r="Y38" s="642" t="b">
        <v>1</v>
      </c>
      <c r="Z38" s="642" t="b">
        <v>0</v>
      </c>
      <c r="AA38" s="642" t="b">
        <v>0</v>
      </c>
      <c r="AB38" s="677" t="b">
        <v>0</v>
      </c>
      <c r="AC38" s="351">
        <f t="shared" si="3"/>
        <v>1</v>
      </c>
      <c r="AD38" s="309" t="e">
        <f>(V38*'Vessel Profile'!$D$30+X38*'Vessel Profile'!$E$30)*AC38/('Vessel Profile'!$D$30+'Vessel Profile'!$E$30)</f>
        <v>#DIV/0!</v>
      </c>
    </row>
    <row r="39" spans="1:30" ht="16.5" customHeight="1" thickBot="1">
      <c r="A39" s="841"/>
      <c r="B39" s="538" t="s">
        <v>382</v>
      </c>
      <c r="C39" s="608">
        <v>41</v>
      </c>
      <c r="D39" s="539">
        <v>0</v>
      </c>
      <c r="E39" s="609">
        <v>0</v>
      </c>
      <c r="F39" s="273">
        <f t="shared" si="15"/>
        <v>0</v>
      </c>
      <c r="G39" s="267">
        <f t="shared" si="16"/>
        <v>0</v>
      </c>
      <c r="H39" s="718" t="b">
        <v>1</v>
      </c>
      <c r="I39" s="719" t="b">
        <v>0</v>
      </c>
      <c r="J39" s="718"/>
      <c r="K39" s="720"/>
      <c r="L39" s="274">
        <f t="shared" si="14"/>
        <v>1</v>
      </c>
      <c r="O39" s="863"/>
      <c r="P39" s="364" t="s">
        <v>25</v>
      </c>
      <c r="Q39" s="629"/>
      <c r="R39" s="332"/>
      <c r="S39" s="336">
        <v>0</v>
      </c>
      <c r="T39" s="645">
        <f t="shared" si="11"/>
        <v>0</v>
      </c>
      <c r="U39" s="337">
        <v>0</v>
      </c>
      <c r="V39" s="647">
        <f t="shared" si="9"/>
        <v>0</v>
      </c>
      <c r="W39" s="338">
        <v>0</v>
      </c>
      <c r="X39" s="650">
        <f t="shared" si="10"/>
        <v>0</v>
      </c>
      <c r="Y39" s="643" t="b">
        <v>1</v>
      </c>
      <c r="Z39" s="643" t="b">
        <v>0</v>
      </c>
      <c r="AA39" s="643" t="b">
        <v>0</v>
      </c>
      <c r="AB39" s="678" t="b">
        <v>0</v>
      </c>
      <c r="AC39" s="351">
        <f t="shared" si="3"/>
        <v>1</v>
      </c>
      <c r="AD39" s="310" t="e">
        <f>(V39*'Vessel Profile'!$D$30+X39*'Vessel Profile'!$E$30)*AC39/('Vessel Profile'!$D$30+'Vessel Profile'!$E$30)</f>
        <v>#DIV/0!</v>
      </c>
    </row>
    <row r="40" spans="1:30" ht="16.5" customHeight="1" thickBot="1">
      <c r="A40" s="842"/>
      <c r="B40" s="322" t="s">
        <v>301</v>
      </c>
      <c r="C40" s="610">
        <v>0</v>
      </c>
      <c r="D40" s="291">
        <v>0</v>
      </c>
      <c r="E40" s="602">
        <v>0</v>
      </c>
      <c r="F40" s="290">
        <f t="shared" si="15"/>
        <v>0</v>
      </c>
      <c r="G40" s="314">
        <f t="shared" si="16"/>
        <v>0</v>
      </c>
      <c r="H40" s="708" t="b">
        <v>1</v>
      </c>
      <c r="I40" s="708" t="b">
        <v>0</v>
      </c>
      <c r="J40" s="708" t="b">
        <v>0</v>
      </c>
      <c r="K40" s="715" t="b">
        <v>0</v>
      </c>
      <c r="L40" s="547">
        <f t="shared" si="14"/>
        <v>1</v>
      </c>
      <c r="O40" s="858" t="s">
        <v>312</v>
      </c>
      <c r="P40" s="366" t="s">
        <v>206</v>
      </c>
      <c r="Q40" s="627">
        <v>3.1</v>
      </c>
      <c r="R40" s="628">
        <v>40.195250000000001</v>
      </c>
      <c r="S40" s="336">
        <v>0</v>
      </c>
      <c r="T40" s="645">
        <f t="shared" ref="T40:T50" si="17">S40*R40</f>
        <v>0</v>
      </c>
      <c r="U40" s="337">
        <v>0</v>
      </c>
      <c r="V40" s="647">
        <f>T40*U40/AC40</f>
        <v>0</v>
      </c>
      <c r="W40" s="338">
        <v>0</v>
      </c>
      <c r="X40" s="650">
        <f>T40*W40/AC40</f>
        <v>0</v>
      </c>
      <c r="Y40" s="642" t="b">
        <v>1</v>
      </c>
      <c r="Z40" s="642" t="b">
        <v>0</v>
      </c>
      <c r="AA40" s="642" t="b">
        <v>0</v>
      </c>
      <c r="AB40" s="677" t="b">
        <v>0</v>
      </c>
      <c r="AC40" s="351">
        <f t="shared" si="3"/>
        <v>1</v>
      </c>
      <c r="AD40" s="309" t="e">
        <f>(V40*'Vessel Profile'!$D$30+X40*'Vessel Profile'!$E$30)*AC40/('Vessel Profile'!$D$30+'Vessel Profile'!$E$30)</f>
        <v>#DIV/0!</v>
      </c>
    </row>
    <row r="41" spans="1:30" ht="16.5" customHeight="1" thickBot="1">
      <c r="A41" s="348" t="s">
        <v>25</v>
      </c>
      <c r="B41" s="323" t="s">
        <v>302</v>
      </c>
      <c r="C41" s="611">
        <v>0</v>
      </c>
      <c r="D41" s="315">
        <v>0</v>
      </c>
      <c r="E41" s="612">
        <v>0</v>
      </c>
      <c r="F41" s="542">
        <f t="shared" si="15"/>
        <v>0</v>
      </c>
      <c r="G41" s="400">
        <f t="shared" si="16"/>
        <v>0</v>
      </c>
      <c r="H41" s="755" t="b">
        <v>1</v>
      </c>
      <c r="I41" s="755" t="b">
        <v>0</v>
      </c>
      <c r="J41" s="755" t="b">
        <v>0</v>
      </c>
      <c r="K41" s="779" t="b">
        <v>0</v>
      </c>
      <c r="L41" s="550">
        <f t="shared" si="14"/>
        <v>1</v>
      </c>
      <c r="M41" s="133"/>
      <c r="O41" s="859"/>
      <c r="P41" s="366" t="s">
        <v>207</v>
      </c>
      <c r="Q41" s="627">
        <v>2.4</v>
      </c>
      <c r="R41" s="628">
        <v>31.7</v>
      </c>
      <c r="S41" s="336">
        <v>0</v>
      </c>
      <c r="T41" s="645">
        <f t="shared" si="17"/>
        <v>0</v>
      </c>
      <c r="U41" s="337">
        <v>0</v>
      </c>
      <c r="V41" s="647">
        <f>T41*U41/AC42</f>
        <v>0</v>
      </c>
      <c r="W41" s="338">
        <v>0</v>
      </c>
      <c r="X41" s="650">
        <f>T41*W41/AC42</f>
        <v>0</v>
      </c>
      <c r="Y41" s="642" t="b">
        <v>1</v>
      </c>
      <c r="Z41" s="642" t="b">
        <v>0</v>
      </c>
      <c r="AA41" s="642" t="b">
        <v>0</v>
      </c>
      <c r="AB41" s="677" t="b">
        <v>0</v>
      </c>
      <c r="AC41" s="351">
        <f t="shared" si="3"/>
        <v>1</v>
      </c>
      <c r="AD41" s="309" t="e">
        <f>(V41*'Vessel Profile'!$D$30+X41*'Vessel Profile'!$E$30)*AC41/('Vessel Profile'!$D$30+'Vessel Profile'!$E$30)</f>
        <v>#DIV/0!</v>
      </c>
    </row>
    <row r="42" spans="1:30" ht="16.5" customHeight="1" thickTop="1" thickBot="1">
      <c r="A42" s="444"/>
      <c r="B42" s="445"/>
      <c r="C42" s="738"/>
      <c r="D42" s="447"/>
      <c r="E42" s="739"/>
      <c r="F42" s="450"/>
      <c r="G42" s="451"/>
      <c r="H42" s="723"/>
      <c r="I42" s="723"/>
      <c r="J42" s="723"/>
      <c r="K42" s="780"/>
      <c r="L42" s="450"/>
      <c r="M42" s="133"/>
      <c r="N42" s="385"/>
      <c r="O42" s="859"/>
      <c r="P42" s="366" t="s">
        <v>208</v>
      </c>
      <c r="Q42" s="627">
        <v>4.3</v>
      </c>
      <c r="R42" s="628">
        <v>56.006000000000007</v>
      </c>
      <c r="S42" s="336">
        <v>0</v>
      </c>
      <c r="T42" s="645">
        <f t="shared" si="17"/>
        <v>0</v>
      </c>
      <c r="U42" s="337">
        <v>0</v>
      </c>
      <c r="V42" s="647">
        <f>T42*U42/AC44</f>
        <v>0</v>
      </c>
      <c r="W42" s="338">
        <v>0</v>
      </c>
      <c r="X42" s="650">
        <f>T42*W42/AC44</f>
        <v>0</v>
      </c>
      <c r="Y42" s="642" t="b">
        <v>1</v>
      </c>
      <c r="Z42" s="642" t="b">
        <v>0</v>
      </c>
      <c r="AA42" s="642" t="b">
        <v>0</v>
      </c>
      <c r="AB42" s="677" t="b">
        <v>0</v>
      </c>
      <c r="AC42" s="351">
        <f t="shared" si="3"/>
        <v>1</v>
      </c>
      <c r="AD42" s="309" t="e">
        <f>(V42*'Vessel Profile'!$D$30+X42*'Vessel Profile'!$E$30)*AC42/('Vessel Profile'!$D$30+'Vessel Profile'!$E$30)</f>
        <v>#DIV/0!</v>
      </c>
    </row>
    <row r="43" spans="1:30" ht="16.5" customHeight="1" thickTop="1">
      <c r="A43" s="528" t="s">
        <v>308</v>
      </c>
      <c r="B43" s="528"/>
      <c r="C43" s="911" t="s">
        <v>32</v>
      </c>
      <c r="D43" s="874" t="s">
        <v>63</v>
      </c>
      <c r="E43" s="874" t="s">
        <v>64</v>
      </c>
      <c r="F43" s="815" t="s">
        <v>87</v>
      </c>
      <c r="G43" s="815" t="s">
        <v>88</v>
      </c>
      <c r="H43" s="914" t="s">
        <v>281</v>
      </c>
      <c r="I43" s="915" t="s">
        <v>282</v>
      </c>
      <c r="J43" s="915" t="s">
        <v>101</v>
      </c>
      <c r="K43" s="915" t="s">
        <v>102</v>
      </c>
      <c r="L43" s="936" t="s">
        <v>283</v>
      </c>
      <c r="M43" s="133"/>
      <c r="N43" s="385"/>
      <c r="O43" s="859"/>
      <c r="P43" s="366" t="s">
        <v>209</v>
      </c>
      <c r="Q43" s="627">
        <v>6.3</v>
      </c>
      <c r="R43" s="628">
        <v>81.819000000000003</v>
      </c>
      <c r="S43" s="336">
        <v>0</v>
      </c>
      <c r="T43" s="645">
        <f t="shared" si="17"/>
        <v>0</v>
      </c>
      <c r="U43" s="337">
        <v>0</v>
      </c>
      <c r="V43" s="647">
        <f>T43*U43/AC46</f>
        <v>0</v>
      </c>
      <c r="W43" s="338">
        <v>0</v>
      </c>
      <c r="X43" s="650">
        <f>T43*W43/AC46</f>
        <v>0</v>
      </c>
      <c r="Y43" s="642" t="b">
        <v>1</v>
      </c>
      <c r="Z43" s="642" t="b">
        <v>0</v>
      </c>
      <c r="AA43" s="642" t="b">
        <v>0</v>
      </c>
      <c r="AB43" s="677" t="b">
        <v>0</v>
      </c>
      <c r="AC43" s="351">
        <f t="shared" si="3"/>
        <v>1</v>
      </c>
      <c r="AD43" s="309" t="e">
        <f>(V43*'Vessel Profile'!$D$30+X43*'Vessel Profile'!$E$30)*AC43/('Vessel Profile'!$D$30+'Vessel Profile'!$E$30)</f>
        <v>#DIV/0!</v>
      </c>
    </row>
    <row r="44" spans="1:30" ht="16.5" customHeight="1">
      <c r="A44" s="528"/>
      <c r="B44" s="528"/>
      <c r="C44" s="912"/>
      <c r="D44" s="906"/>
      <c r="E44" s="906"/>
      <c r="F44" s="831"/>
      <c r="G44" s="831"/>
      <c r="H44" s="908"/>
      <c r="I44" s="909"/>
      <c r="J44" s="909"/>
      <c r="K44" s="909"/>
      <c r="L44" s="937"/>
      <c r="M44" s="133"/>
      <c r="N44" s="385"/>
      <c r="O44" s="859"/>
      <c r="P44" s="366" t="s">
        <v>210</v>
      </c>
      <c r="Q44" s="627">
        <v>8.6</v>
      </c>
      <c r="R44" s="628">
        <v>111.3</v>
      </c>
      <c r="S44" s="336">
        <v>0</v>
      </c>
      <c r="T44" s="645">
        <f t="shared" si="17"/>
        <v>0</v>
      </c>
      <c r="U44" s="337">
        <v>0</v>
      </c>
      <c r="V44" s="647">
        <f>T44*U44/AC48</f>
        <v>0</v>
      </c>
      <c r="W44" s="338">
        <v>0</v>
      </c>
      <c r="X44" s="650">
        <f>T44*W44/AC48</f>
        <v>0</v>
      </c>
      <c r="Y44" s="642" t="b">
        <v>1</v>
      </c>
      <c r="Z44" s="642" t="b">
        <v>0</v>
      </c>
      <c r="AA44" s="642" t="b">
        <v>0</v>
      </c>
      <c r="AB44" s="677" t="b">
        <v>0</v>
      </c>
      <c r="AC44" s="351">
        <f t="shared" si="3"/>
        <v>1</v>
      </c>
      <c r="AD44" s="309" t="e">
        <f>(V44*'Vessel Profile'!$D$30+X44*'Vessel Profile'!$E$30)*AC44/('Vessel Profile'!$D$30+'Vessel Profile'!$E$30)</f>
        <v>#DIV/0!</v>
      </c>
    </row>
    <row r="45" spans="1:30" ht="16.5" customHeight="1">
      <c r="A45" s="528"/>
      <c r="B45" s="528"/>
      <c r="C45" s="912"/>
      <c r="D45" s="906"/>
      <c r="E45" s="906"/>
      <c r="F45" s="831"/>
      <c r="G45" s="831"/>
      <c r="H45" s="908"/>
      <c r="I45" s="909"/>
      <c r="J45" s="909"/>
      <c r="K45" s="909"/>
      <c r="L45" s="937"/>
      <c r="M45" s="133"/>
      <c r="N45" s="385"/>
      <c r="O45" s="859"/>
      <c r="P45" s="366" t="s">
        <v>211</v>
      </c>
      <c r="Q45" s="627">
        <v>2.2999999999999998</v>
      </c>
      <c r="R45" s="628">
        <v>29.463000000000001</v>
      </c>
      <c r="S45" s="336">
        <v>0</v>
      </c>
      <c r="T45" s="645">
        <f t="shared" si="17"/>
        <v>0</v>
      </c>
      <c r="U45" s="337">
        <v>0</v>
      </c>
      <c r="V45" s="647">
        <f>T45*U45/AC49</f>
        <v>0</v>
      </c>
      <c r="W45" s="338">
        <v>0</v>
      </c>
      <c r="X45" s="650">
        <f>T45*W45/AC49</f>
        <v>0</v>
      </c>
      <c r="Y45" s="642" t="b">
        <v>1</v>
      </c>
      <c r="Z45" s="642" t="b">
        <v>0</v>
      </c>
      <c r="AA45" s="642" t="b">
        <v>0</v>
      </c>
      <c r="AB45" s="677" t="b">
        <v>0</v>
      </c>
      <c r="AC45" s="351">
        <f t="shared" si="3"/>
        <v>1</v>
      </c>
      <c r="AD45" s="309" t="e">
        <f>(V45*'Vessel Profile'!$D$30+X45*'Vessel Profile'!$E$30)*AC45/('Vessel Profile'!$D$30+'Vessel Profile'!$E$30)</f>
        <v>#DIV/0!</v>
      </c>
    </row>
    <row r="46" spans="1:30" ht="16.5" customHeight="1" thickBot="1">
      <c r="A46" s="529"/>
      <c r="B46" s="529"/>
      <c r="C46" s="913"/>
      <c r="D46" s="907"/>
      <c r="E46" s="907"/>
      <c r="F46" s="832"/>
      <c r="G46" s="832"/>
      <c r="H46" s="701" t="b">
        <v>1</v>
      </c>
      <c r="I46" s="702" t="b">
        <v>0</v>
      </c>
      <c r="J46" s="702" t="b">
        <v>0</v>
      </c>
      <c r="K46" s="702" t="b">
        <v>0</v>
      </c>
      <c r="L46" s="938"/>
      <c r="M46" s="133"/>
      <c r="O46" s="859"/>
      <c r="P46" s="366" t="s">
        <v>44</v>
      </c>
      <c r="Q46" s="627">
        <v>0.8</v>
      </c>
      <c r="R46" s="628">
        <v>10.5</v>
      </c>
      <c r="S46" s="336">
        <v>0</v>
      </c>
      <c r="T46" s="645">
        <f t="shared" si="17"/>
        <v>0</v>
      </c>
      <c r="U46" s="337">
        <v>0</v>
      </c>
      <c r="V46" s="647">
        <f>T46*U46/AC41</f>
        <v>0</v>
      </c>
      <c r="W46" s="338">
        <v>0</v>
      </c>
      <c r="X46" s="650">
        <f>T46*W46/AC41</f>
        <v>0</v>
      </c>
      <c r="Y46" s="642" t="b">
        <v>1</v>
      </c>
      <c r="Z46" s="642" t="b">
        <v>0</v>
      </c>
      <c r="AA46" s="642" t="b">
        <v>0</v>
      </c>
      <c r="AB46" s="677" t="b">
        <v>0</v>
      </c>
      <c r="AC46" s="351">
        <f t="shared" si="3"/>
        <v>1</v>
      </c>
      <c r="AD46" s="309" t="e">
        <f>(V46*'Vessel Profile'!$D$30+X46*'Vessel Profile'!$E$30)*AC46/('Vessel Profile'!$D$30+'Vessel Profile'!$E$30)</f>
        <v>#DIV/0!</v>
      </c>
    </row>
    <row r="47" spans="1:30" ht="16.5" customHeight="1">
      <c r="A47" s="835" t="s">
        <v>285</v>
      </c>
      <c r="B47" s="476" t="s">
        <v>79</v>
      </c>
      <c r="C47" s="613">
        <v>16.219839142091153</v>
      </c>
      <c r="D47" s="306">
        <v>0</v>
      </c>
      <c r="E47" s="307">
        <v>0</v>
      </c>
      <c r="F47" s="399">
        <f>C47*D47/L47</f>
        <v>0</v>
      </c>
      <c r="G47" s="397">
        <f>C47*E47/L47</f>
        <v>0</v>
      </c>
      <c r="H47" s="704" t="b">
        <v>1</v>
      </c>
      <c r="I47" s="704" t="b">
        <v>0</v>
      </c>
      <c r="J47" s="704" t="b">
        <v>0</v>
      </c>
      <c r="K47" s="781" t="b">
        <v>0</v>
      </c>
      <c r="L47" s="274">
        <f>COUNTIF(H47:K47,TRUE)</f>
        <v>1</v>
      </c>
      <c r="M47" s="133"/>
      <c r="O47" s="859"/>
      <c r="P47" s="366" t="s">
        <v>43</v>
      </c>
      <c r="Q47" s="627">
        <v>0.1</v>
      </c>
      <c r="R47" s="628">
        <v>1.3739999999999997</v>
      </c>
      <c r="S47" s="336">
        <v>0</v>
      </c>
      <c r="T47" s="645">
        <f t="shared" si="17"/>
        <v>0</v>
      </c>
      <c r="U47" s="337">
        <v>0</v>
      </c>
      <c r="V47" s="647">
        <f>T47*U47/AC43</f>
        <v>0</v>
      </c>
      <c r="W47" s="338">
        <v>0</v>
      </c>
      <c r="X47" s="650">
        <f>T47*W47/AC43</f>
        <v>0</v>
      </c>
      <c r="Y47" s="642" t="b">
        <v>1</v>
      </c>
      <c r="Z47" s="642" t="b">
        <v>0</v>
      </c>
      <c r="AA47" s="642" t="b">
        <v>0</v>
      </c>
      <c r="AB47" s="677" t="b">
        <v>0</v>
      </c>
      <c r="AC47" s="351">
        <f t="shared" si="3"/>
        <v>1</v>
      </c>
      <c r="AD47" s="309" t="e">
        <f>(V47*'Vessel Profile'!$D$30+X47*'Vessel Profile'!$E$30)*AC47/('Vessel Profile'!$D$30+'Vessel Profile'!$E$30)</f>
        <v>#DIV/0!</v>
      </c>
    </row>
    <row r="48" spans="1:30" ht="16.5" customHeight="1">
      <c r="A48" s="836"/>
      <c r="B48" s="477" t="s">
        <v>80</v>
      </c>
      <c r="C48" s="614">
        <v>8.5790884718498663</v>
      </c>
      <c r="D48" s="279">
        <v>0</v>
      </c>
      <c r="E48" s="277">
        <v>0</v>
      </c>
      <c r="F48" s="266">
        <f>C48*D48/L48</f>
        <v>0</v>
      </c>
      <c r="G48" s="267">
        <f>C48*E48/L48</f>
        <v>0</v>
      </c>
      <c r="H48" s="725" t="b">
        <v>1</v>
      </c>
      <c r="I48" s="706" t="b">
        <v>0</v>
      </c>
      <c r="J48" s="706" t="b">
        <v>0</v>
      </c>
      <c r="K48" s="726" t="b">
        <v>0</v>
      </c>
      <c r="L48" s="274">
        <f>COUNTIF(H48:K48,TRUE)</f>
        <v>1</v>
      </c>
      <c r="M48" s="133"/>
      <c r="O48" s="859"/>
      <c r="P48" s="366" t="s">
        <v>45</v>
      </c>
      <c r="Q48" s="627">
        <v>3.6</v>
      </c>
      <c r="R48" s="628">
        <v>47.361999999999995</v>
      </c>
      <c r="S48" s="336">
        <v>0</v>
      </c>
      <c r="T48" s="645">
        <f t="shared" si="17"/>
        <v>0</v>
      </c>
      <c r="U48" s="337">
        <v>0</v>
      </c>
      <c r="V48" s="647">
        <f>T48*U48/AC45</f>
        <v>0</v>
      </c>
      <c r="W48" s="338">
        <v>0</v>
      </c>
      <c r="X48" s="650">
        <f>T48*W48/AC45</f>
        <v>0</v>
      </c>
      <c r="Y48" s="642" t="b">
        <v>1</v>
      </c>
      <c r="Z48" s="642" t="b">
        <v>0</v>
      </c>
      <c r="AA48" s="642" t="b">
        <v>0</v>
      </c>
      <c r="AB48" s="677" t="b">
        <v>0</v>
      </c>
      <c r="AC48" s="351">
        <f t="shared" si="3"/>
        <v>1</v>
      </c>
      <c r="AD48" s="309" t="e">
        <f>(V48*'Vessel Profile'!$D$30+X48*'Vessel Profile'!$E$30)*AC48/('Vessel Profile'!$D$30+'Vessel Profile'!$E$30)</f>
        <v>#DIV/0!</v>
      </c>
    </row>
    <row r="49" spans="1:30" ht="16.5" customHeight="1">
      <c r="A49" s="836"/>
      <c r="B49" s="474" t="s">
        <v>77</v>
      </c>
      <c r="C49" s="614">
        <v>0.67024128686327078</v>
      </c>
      <c r="D49" s="279">
        <v>0</v>
      </c>
      <c r="E49" s="277">
        <v>0</v>
      </c>
      <c r="F49" s="266">
        <f t="shared" ref="F49:F57" si="18">C49*D49/L49</f>
        <v>0</v>
      </c>
      <c r="G49" s="267">
        <f t="shared" ref="G49:G57" si="19">C49*E49/L49</f>
        <v>0</v>
      </c>
      <c r="H49" s="725" t="b">
        <v>1</v>
      </c>
      <c r="I49" s="706" t="b">
        <v>0</v>
      </c>
      <c r="J49" s="706" t="b">
        <v>0</v>
      </c>
      <c r="K49" s="726" t="b">
        <v>0</v>
      </c>
      <c r="L49" s="274">
        <f>COUNTIF(H49:K49,TRUE)</f>
        <v>1</v>
      </c>
      <c r="O49" s="859"/>
      <c r="P49" s="366" t="s">
        <v>46</v>
      </c>
      <c r="Q49" s="627">
        <v>2.8</v>
      </c>
      <c r="R49" s="628">
        <v>36.086000000000006</v>
      </c>
      <c r="S49" s="336">
        <v>0</v>
      </c>
      <c r="T49" s="645">
        <f t="shared" si="17"/>
        <v>0</v>
      </c>
      <c r="U49" s="337">
        <v>0</v>
      </c>
      <c r="V49" s="647">
        <f>T49*U49/AC47</f>
        <v>0</v>
      </c>
      <c r="W49" s="338">
        <v>0</v>
      </c>
      <c r="X49" s="650">
        <f>T49*W49/AC47</f>
        <v>0</v>
      </c>
      <c r="Y49" s="642" t="b">
        <v>1</v>
      </c>
      <c r="Z49" s="642" t="b">
        <v>0</v>
      </c>
      <c r="AA49" s="642" t="b">
        <v>0</v>
      </c>
      <c r="AB49" s="677" t="b">
        <v>0</v>
      </c>
      <c r="AC49" s="351">
        <f t="shared" si="3"/>
        <v>1</v>
      </c>
      <c r="AD49" s="309" t="e">
        <f>(V49*'Vessel Profile'!$D$30+X49*'Vessel Profile'!$E$30)*AC49/('Vessel Profile'!$D$30+'Vessel Profile'!$E$30)</f>
        <v>#DIV/0!</v>
      </c>
    </row>
    <row r="50" spans="1:30" ht="16.5" customHeight="1" thickBot="1">
      <c r="A50" s="836"/>
      <c r="B50" s="474" t="s">
        <v>78</v>
      </c>
      <c r="C50" s="615">
        <v>1.6085790884718498</v>
      </c>
      <c r="D50" s="279">
        <v>0</v>
      </c>
      <c r="E50" s="277">
        <v>0</v>
      </c>
      <c r="F50" s="266">
        <f t="shared" si="18"/>
        <v>0</v>
      </c>
      <c r="G50" s="267">
        <f t="shared" si="19"/>
        <v>0</v>
      </c>
      <c r="H50" s="725" t="b">
        <v>1</v>
      </c>
      <c r="I50" s="706" t="b">
        <v>0</v>
      </c>
      <c r="J50" s="706" t="b">
        <v>0</v>
      </c>
      <c r="K50" s="726" t="b">
        <v>0</v>
      </c>
      <c r="L50" s="547">
        <f>COUNTIF(H50:K50,TRUE)</f>
        <v>1</v>
      </c>
      <c r="O50" s="860"/>
      <c r="P50" s="479" t="s">
        <v>25</v>
      </c>
      <c r="Q50" s="629"/>
      <c r="R50" s="630"/>
      <c r="S50" s="332">
        <v>0</v>
      </c>
      <c r="T50" s="646">
        <f t="shared" si="17"/>
        <v>0</v>
      </c>
      <c r="U50" s="333">
        <v>0</v>
      </c>
      <c r="V50" s="648">
        <f>T50*U50/AC50</f>
        <v>0</v>
      </c>
      <c r="W50" s="334">
        <v>0</v>
      </c>
      <c r="X50" s="651">
        <f>T50*W50/AC50</f>
        <v>0</v>
      </c>
      <c r="Y50" s="643" t="b">
        <v>1</v>
      </c>
      <c r="Z50" s="643" t="b">
        <v>0</v>
      </c>
      <c r="AA50" s="643" t="b">
        <v>0</v>
      </c>
      <c r="AB50" s="678" t="b">
        <v>0</v>
      </c>
      <c r="AC50" s="351">
        <f t="shared" si="3"/>
        <v>1</v>
      </c>
      <c r="AD50" s="310" t="e">
        <f>(V50*'Vessel Profile'!$D$30+X50*'Vessel Profile'!$E$30)*AC50/('Vessel Profile'!$D$30+'Vessel Profile'!$E$30)</f>
        <v>#DIV/0!</v>
      </c>
    </row>
    <row r="51" spans="1:30" ht="16.5" customHeight="1" thickBot="1">
      <c r="A51" s="837"/>
      <c r="B51" s="478" t="s">
        <v>76</v>
      </c>
      <c r="C51" s="616"/>
      <c r="D51" s="473">
        <v>0</v>
      </c>
      <c r="E51" s="473">
        <v>0</v>
      </c>
      <c r="F51" s="290">
        <f t="shared" si="18"/>
        <v>0</v>
      </c>
      <c r="G51" s="314">
        <f t="shared" si="19"/>
        <v>0</v>
      </c>
      <c r="H51" s="708" t="b">
        <v>1</v>
      </c>
      <c r="I51" s="708" t="b">
        <v>0</v>
      </c>
      <c r="J51" s="708" t="b">
        <v>0</v>
      </c>
      <c r="K51" s="727" t="b">
        <v>0</v>
      </c>
      <c r="L51" s="549">
        <f t="shared" ref="L51:L57" si="20">COUNTIF(H51:K51,TRUE)</f>
        <v>1</v>
      </c>
      <c r="O51" s="855" t="s">
        <v>313</v>
      </c>
      <c r="P51" s="363" t="s">
        <v>58</v>
      </c>
      <c r="Q51" s="627">
        <v>7.6</v>
      </c>
      <c r="R51" s="628">
        <v>99.006</v>
      </c>
      <c r="S51" s="336">
        <v>0</v>
      </c>
      <c r="T51" s="645">
        <f t="shared" si="11"/>
        <v>0</v>
      </c>
      <c r="U51" s="337">
        <v>0</v>
      </c>
      <c r="V51" s="647">
        <f t="shared" si="9"/>
        <v>0</v>
      </c>
      <c r="W51" s="338">
        <v>0</v>
      </c>
      <c r="X51" s="650">
        <f t="shared" si="10"/>
        <v>0</v>
      </c>
      <c r="Y51" s="642" t="b">
        <v>1</v>
      </c>
      <c r="Z51" s="642" t="b">
        <v>0</v>
      </c>
      <c r="AA51" s="642" t="b">
        <v>0</v>
      </c>
      <c r="AB51" s="677" t="b">
        <v>0</v>
      </c>
      <c r="AC51" s="351">
        <f t="shared" si="3"/>
        <v>1</v>
      </c>
      <c r="AD51" s="309" t="e">
        <f>(V51*'Vessel Profile'!$D$30+X51*'Vessel Profile'!$E$30)*AC51/('Vessel Profile'!$D$30+'Vessel Profile'!$E$30)</f>
        <v>#DIV/0!</v>
      </c>
    </row>
    <row r="52" spans="1:30" ht="16.5" customHeight="1" thickBot="1">
      <c r="A52" s="825" t="s">
        <v>319</v>
      </c>
      <c r="B52" s="328" t="s">
        <v>148</v>
      </c>
      <c r="C52" s="523">
        <v>10.92</v>
      </c>
      <c r="D52" s="306">
        <v>0</v>
      </c>
      <c r="E52" s="307">
        <v>0</v>
      </c>
      <c r="F52" s="297">
        <f t="shared" si="18"/>
        <v>0</v>
      </c>
      <c r="G52" s="312">
        <f t="shared" si="19"/>
        <v>0</v>
      </c>
      <c r="H52" s="704" t="b">
        <v>1</v>
      </c>
      <c r="I52" s="704" t="b">
        <v>0</v>
      </c>
      <c r="J52" s="704" t="b">
        <v>0</v>
      </c>
      <c r="K52" s="724" t="b">
        <v>0</v>
      </c>
      <c r="L52" s="309">
        <f t="shared" si="20"/>
        <v>1</v>
      </c>
      <c r="O52" s="856"/>
      <c r="P52" s="340" t="s">
        <v>69</v>
      </c>
      <c r="Q52" s="632">
        <v>4.5999999999999996</v>
      </c>
      <c r="R52" s="633">
        <v>59.223333333333336</v>
      </c>
      <c r="S52" s="336">
        <v>0</v>
      </c>
      <c r="T52" s="645">
        <f t="shared" si="11"/>
        <v>0</v>
      </c>
      <c r="U52" s="337">
        <v>0</v>
      </c>
      <c r="V52" s="647">
        <f t="shared" si="9"/>
        <v>0</v>
      </c>
      <c r="W52" s="338">
        <v>0</v>
      </c>
      <c r="X52" s="650">
        <f t="shared" si="10"/>
        <v>0</v>
      </c>
      <c r="Y52" s="643" t="b">
        <v>1</v>
      </c>
      <c r="Z52" s="643" t="b">
        <v>0</v>
      </c>
      <c r="AA52" s="643" t="b">
        <v>0</v>
      </c>
      <c r="AB52" s="678" t="b">
        <v>0</v>
      </c>
      <c r="AC52" s="351">
        <f t="shared" si="3"/>
        <v>1</v>
      </c>
      <c r="AD52" s="310" t="e">
        <f>(V52*'Vessel Profile'!$D$30+X52*'Vessel Profile'!$E$30)*AC52/('Vessel Profile'!$D$30+'Vessel Profile'!$E$30)</f>
        <v>#DIV/0!</v>
      </c>
    </row>
    <row r="53" spans="1:30" ht="16.5" customHeight="1" thickBot="1">
      <c r="A53" s="826"/>
      <c r="B53" s="276" t="s">
        <v>149</v>
      </c>
      <c r="C53" s="524">
        <v>10.92</v>
      </c>
      <c r="D53" s="279">
        <v>0</v>
      </c>
      <c r="E53" s="277">
        <v>0</v>
      </c>
      <c r="F53" s="266">
        <f t="shared" si="18"/>
        <v>0</v>
      </c>
      <c r="G53" s="267">
        <f t="shared" si="19"/>
        <v>0</v>
      </c>
      <c r="H53" s="706" t="b">
        <v>1</v>
      </c>
      <c r="I53" s="706" t="b">
        <v>0</v>
      </c>
      <c r="J53" s="706" t="b">
        <v>0</v>
      </c>
      <c r="K53" s="726" t="b">
        <v>0</v>
      </c>
      <c r="L53" s="274">
        <f t="shared" si="20"/>
        <v>1</v>
      </c>
      <c r="O53" s="857"/>
      <c r="P53" s="368" t="s">
        <v>25</v>
      </c>
      <c r="Q53" s="634"/>
      <c r="R53" s="354"/>
      <c r="S53" s="336">
        <v>0</v>
      </c>
      <c r="T53" s="645">
        <f t="shared" si="11"/>
        <v>0</v>
      </c>
      <c r="U53" s="337">
        <v>0</v>
      </c>
      <c r="V53" s="647">
        <f t="shared" si="9"/>
        <v>0</v>
      </c>
      <c r="W53" s="338">
        <v>0</v>
      </c>
      <c r="X53" s="650">
        <f t="shared" si="10"/>
        <v>0</v>
      </c>
      <c r="Y53" s="680" t="b">
        <v>1</v>
      </c>
      <c r="Z53" s="680" t="b">
        <v>0</v>
      </c>
      <c r="AA53" s="680" t="b">
        <v>0</v>
      </c>
      <c r="AB53" s="681" t="b">
        <v>0</v>
      </c>
      <c r="AC53" s="357">
        <f t="shared" si="3"/>
        <v>1</v>
      </c>
      <c r="AD53" s="316" t="e">
        <f>(V53*'Vessel Profile'!$D$30+X53*'Vessel Profile'!$E$30)*AC53/('Vessel Profile'!$D$30+'Vessel Profile'!$E$30)</f>
        <v>#DIV/0!</v>
      </c>
    </row>
    <row r="54" spans="1:30" ht="16.5" customHeight="1" thickTop="1">
      <c r="A54" s="826"/>
      <c r="B54" s="276" t="s">
        <v>306</v>
      </c>
      <c r="C54" s="324">
        <v>0</v>
      </c>
      <c r="D54" s="279">
        <v>0</v>
      </c>
      <c r="E54" s="277">
        <v>0</v>
      </c>
      <c r="F54" s="266">
        <f t="shared" si="18"/>
        <v>0</v>
      </c>
      <c r="G54" s="267">
        <f t="shared" si="19"/>
        <v>0</v>
      </c>
      <c r="H54" s="704" t="b">
        <v>1</v>
      </c>
      <c r="I54" s="706" t="b">
        <v>0</v>
      </c>
      <c r="J54" s="706" t="b">
        <v>0</v>
      </c>
      <c r="K54" s="726" t="b">
        <v>0</v>
      </c>
      <c r="L54" s="274">
        <f t="shared" si="20"/>
        <v>1</v>
      </c>
      <c r="P54" s="5"/>
      <c r="Q54" s="232"/>
      <c r="R54" s="757"/>
      <c r="S54" s="757"/>
      <c r="T54" s="376"/>
      <c r="V54" s="370"/>
    </row>
    <row r="55" spans="1:30" ht="16.5" customHeight="1">
      <c r="A55" s="826"/>
      <c r="B55" s="276" t="s">
        <v>307</v>
      </c>
      <c r="C55" s="324">
        <v>0</v>
      </c>
      <c r="D55" s="279">
        <v>0</v>
      </c>
      <c r="E55" s="277">
        <v>0</v>
      </c>
      <c r="F55" s="266">
        <f t="shared" si="18"/>
        <v>0</v>
      </c>
      <c r="G55" s="267">
        <f t="shared" si="19"/>
        <v>0</v>
      </c>
      <c r="H55" s="704" t="b">
        <v>1</v>
      </c>
      <c r="I55" s="706" t="b">
        <v>0</v>
      </c>
      <c r="J55" s="706" t="b">
        <v>0</v>
      </c>
      <c r="K55" s="726" t="b">
        <v>0</v>
      </c>
      <c r="L55" s="274">
        <f t="shared" si="20"/>
        <v>1</v>
      </c>
      <c r="O55" s="265"/>
    </row>
    <row r="56" spans="1:30" ht="16.5" customHeight="1">
      <c r="A56" s="826"/>
      <c r="B56" s="276" t="s">
        <v>320</v>
      </c>
      <c r="C56" s="324">
        <v>0</v>
      </c>
      <c r="D56" s="279">
        <v>0</v>
      </c>
      <c r="E56" s="277">
        <v>0</v>
      </c>
      <c r="F56" s="266">
        <f t="shared" si="18"/>
        <v>0</v>
      </c>
      <c r="G56" s="267">
        <f t="shared" si="19"/>
        <v>0</v>
      </c>
      <c r="H56" s="704" t="b">
        <v>1</v>
      </c>
      <c r="I56" s="706" t="b">
        <v>0</v>
      </c>
      <c r="J56" s="706" t="b">
        <v>0</v>
      </c>
      <c r="K56" s="726" t="b">
        <v>0</v>
      </c>
      <c r="L56" s="547">
        <f t="shared" si="20"/>
        <v>1</v>
      </c>
      <c r="O56" s="265"/>
    </row>
    <row r="57" spans="1:30" ht="16.5" customHeight="1" thickBot="1">
      <c r="A57" s="827"/>
      <c r="B57" s="325" t="s">
        <v>25</v>
      </c>
      <c r="C57" s="326"/>
      <c r="D57" s="280">
        <v>0</v>
      </c>
      <c r="E57" s="281">
        <v>0</v>
      </c>
      <c r="F57" s="301">
        <f t="shared" si="18"/>
        <v>0</v>
      </c>
      <c r="G57" s="397">
        <f t="shared" si="19"/>
        <v>0</v>
      </c>
      <c r="H57" s="710" t="b">
        <v>1</v>
      </c>
      <c r="I57" s="710" t="b">
        <v>0</v>
      </c>
      <c r="J57" s="710" t="b">
        <v>0</v>
      </c>
      <c r="K57" s="728" t="b">
        <v>0</v>
      </c>
      <c r="L57" s="551">
        <f t="shared" si="20"/>
        <v>1</v>
      </c>
      <c r="O57" s="265"/>
    </row>
    <row r="58" spans="1:30" ht="16.5" customHeight="1" thickTop="1">
      <c r="A58" s="265"/>
      <c r="B58" s="265"/>
      <c r="C58" s="740"/>
      <c r="D58" s="711"/>
      <c r="E58" s="711"/>
      <c r="F58" s="265"/>
      <c r="G58" s="418"/>
      <c r="H58" s="711"/>
      <c r="I58" s="711"/>
      <c r="J58" s="711"/>
      <c r="K58" s="711"/>
      <c r="L58" s="265"/>
      <c r="O58" s="265"/>
    </row>
    <row r="59" spans="1:30" ht="16.5" customHeight="1">
      <c r="A59" s="265"/>
      <c r="B59" s="265"/>
      <c r="C59" s="711"/>
      <c r="D59" s="711"/>
      <c r="E59" s="711"/>
      <c r="F59" s="265"/>
      <c r="G59" s="265"/>
      <c r="H59" s="711"/>
      <c r="I59" s="711"/>
      <c r="J59" s="711"/>
      <c r="K59" s="711"/>
      <c r="L59" s="265"/>
      <c r="O59" s="265"/>
    </row>
    <row r="60" spans="1:30" ht="16.5" customHeight="1">
      <c r="A60" s="265"/>
      <c r="B60" s="265"/>
      <c r="C60" s="711"/>
      <c r="D60" s="711"/>
      <c r="E60" s="711"/>
      <c r="F60" s="265"/>
      <c r="G60" s="265"/>
      <c r="H60" s="711"/>
      <c r="I60" s="711"/>
      <c r="J60" s="711"/>
      <c r="K60" s="711"/>
      <c r="L60" s="265"/>
      <c r="O60" s="265"/>
    </row>
    <row r="61" spans="1:30" ht="16.5" customHeight="1">
      <c r="A61" s="265"/>
      <c r="B61" s="265"/>
      <c r="C61" s="711"/>
      <c r="D61" s="711"/>
      <c r="E61" s="711"/>
      <c r="F61" s="265"/>
      <c r="G61" s="265"/>
      <c r="H61" s="711"/>
      <c r="I61" s="711"/>
      <c r="J61" s="711"/>
      <c r="K61" s="711"/>
      <c r="L61" s="265"/>
      <c r="O61" s="265"/>
    </row>
    <row r="62" spans="1:30" ht="16.5" customHeight="1">
      <c r="O62" s="265"/>
    </row>
    <row r="63" spans="1:30" ht="16.5" customHeight="1">
      <c r="O63" s="265"/>
    </row>
    <row r="64" spans="1:30">
      <c r="O64" s="265"/>
    </row>
    <row r="65" spans="15:15">
      <c r="O65" s="265"/>
    </row>
    <row r="66" spans="15:15">
      <c r="O66" s="265"/>
    </row>
    <row r="67" spans="15:15">
      <c r="O67" s="265"/>
    </row>
    <row r="68" spans="15:15">
      <c r="O68" s="5"/>
    </row>
  </sheetData>
  <sheetProtection sheet="1" objects="1" scenarios="1" selectLockedCells="1"/>
  <mergeCells count="43">
    <mergeCell ref="O51:O53"/>
    <mergeCell ref="O40:O50"/>
    <mergeCell ref="A31:A40"/>
    <mergeCell ref="C43:C46"/>
    <mergeCell ref="D43:D46"/>
    <mergeCell ref="E43:E46"/>
    <mergeCell ref="H43:H45"/>
    <mergeCell ref="I43:I45"/>
    <mergeCell ref="J43:J45"/>
    <mergeCell ref="K43:K45"/>
    <mergeCell ref="A47:A51"/>
    <mergeCell ref="A52:A57"/>
    <mergeCell ref="O9:O15"/>
    <mergeCell ref="A14:A17"/>
    <mergeCell ref="O16:O22"/>
    <mergeCell ref="O23:O39"/>
    <mergeCell ref="A23:B26"/>
    <mergeCell ref="A27:A28"/>
    <mergeCell ref="A29:A30"/>
    <mergeCell ref="C23:C26"/>
    <mergeCell ref="D23:D26"/>
    <mergeCell ref="E23:E26"/>
    <mergeCell ref="H23:H25"/>
    <mergeCell ref="I23:I25"/>
    <mergeCell ref="J23:J25"/>
    <mergeCell ref="K23:K25"/>
    <mergeCell ref="F23:F26"/>
    <mergeCell ref="G23:G26"/>
    <mergeCell ref="A7:B7"/>
    <mergeCell ref="O7:P8"/>
    <mergeCell ref="A8:B8"/>
    <mergeCell ref="D4:E4"/>
    <mergeCell ref="F7:F8"/>
    <mergeCell ref="G7:G8"/>
    <mergeCell ref="L7:L8"/>
    <mergeCell ref="M7:M8"/>
    <mergeCell ref="L23:L26"/>
    <mergeCell ref="L43:L46"/>
    <mergeCell ref="F43:F46"/>
    <mergeCell ref="G43:G46"/>
    <mergeCell ref="D2:E2"/>
    <mergeCell ref="F2:G2"/>
    <mergeCell ref="H2:I2"/>
  </mergeCells>
  <pageMargins left="0.7" right="0.7" top="0.75" bottom="0.75" header="0.3" footer="0.3"/>
  <pageSetup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8137" r:id="rId4" name="Group Box 9">
              <controlPr defaultSize="0" autoFill="0" autoPict="0">
                <anchor moveWithCells="1">
                  <from>
                    <xdr:col>7</xdr:col>
                    <xdr:colOff>25400</xdr:colOff>
                    <xdr:row>7</xdr:row>
                    <xdr:rowOff>0</xdr:rowOff>
                  </from>
                  <to>
                    <xdr:col>13</xdr:col>
                    <xdr:colOff>304800</xdr:colOff>
                    <xdr:row>8</xdr:row>
                    <xdr:rowOff>50800</xdr:rowOff>
                  </to>
                </anchor>
              </controlPr>
            </control>
          </mc:Choice>
        </mc:AlternateContent>
        <mc:AlternateContent xmlns:mc="http://schemas.openxmlformats.org/markup-compatibility/2006">
          <mc:Choice Requires="x14">
            <control shapeId="48138" r:id="rId5" name="Group Box 10">
              <controlPr defaultSize="0" autoFill="0" autoPict="0" macro="[0]!GroupBox49_Click">
                <anchor moveWithCells="1">
                  <from>
                    <xdr:col>7</xdr:col>
                    <xdr:colOff>25400</xdr:colOff>
                    <xdr:row>7</xdr:row>
                    <xdr:rowOff>0</xdr:rowOff>
                  </from>
                  <to>
                    <xdr:col>13</xdr:col>
                    <xdr:colOff>114300</xdr:colOff>
                    <xdr:row>8</xdr:row>
                    <xdr:rowOff>63500</xdr:rowOff>
                  </to>
                </anchor>
              </controlPr>
            </control>
          </mc:Choice>
        </mc:AlternateContent>
        <mc:AlternateContent xmlns:mc="http://schemas.openxmlformats.org/markup-compatibility/2006">
          <mc:Choice Requires="x14">
            <control shapeId="48140" r:id="rId6" name="Group Box 12">
              <controlPr defaultSize="0" autoFill="0" autoPict="0">
                <anchor moveWithCells="1">
                  <from>
                    <xdr:col>5</xdr:col>
                    <xdr:colOff>0</xdr:colOff>
                    <xdr:row>7</xdr:row>
                    <xdr:rowOff>0</xdr:rowOff>
                  </from>
                  <to>
                    <xdr:col>13</xdr:col>
                    <xdr:colOff>330200</xdr:colOff>
                    <xdr:row>8</xdr:row>
                    <xdr:rowOff>88900</xdr:rowOff>
                  </to>
                </anchor>
              </controlPr>
            </control>
          </mc:Choice>
        </mc:AlternateContent>
        <mc:AlternateContent xmlns:mc="http://schemas.openxmlformats.org/markup-compatibility/2006">
          <mc:Choice Requires="x14">
            <control shapeId="48141" r:id="rId7" name="Group Box 13">
              <controlPr defaultSize="0" autoFill="0" autoPict="0">
                <anchor moveWithCells="1">
                  <from>
                    <xdr:col>5</xdr:col>
                    <xdr:colOff>12700</xdr:colOff>
                    <xdr:row>7</xdr:row>
                    <xdr:rowOff>0</xdr:rowOff>
                  </from>
                  <to>
                    <xdr:col>13</xdr:col>
                    <xdr:colOff>368300</xdr:colOff>
                    <xdr:row>8</xdr:row>
                    <xdr:rowOff>50800</xdr:rowOff>
                  </to>
                </anchor>
              </controlPr>
            </control>
          </mc:Choice>
        </mc:AlternateContent>
        <mc:AlternateContent xmlns:mc="http://schemas.openxmlformats.org/markup-compatibility/2006">
          <mc:Choice Requires="x14">
            <control shapeId="48142" r:id="rId8" name="Group Box 14">
              <controlPr defaultSize="0" autoFill="0" autoPict="0">
                <anchor moveWithCells="1">
                  <from>
                    <xdr:col>7</xdr:col>
                    <xdr:colOff>25400</xdr:colOff>
                    <xdr:row>8</xdr:row>
                    <xdr:rowOff>0</xdr:rowOff>
                  </from>
                  <to>
                    <xdr:col>13</xdr:col>
                    <xdr:colOff>304800</xdr:colOff>
                    <xdr:row>9</xdr:row>
                    <xdr:rowOff>50800</xdr:rowOff>
                  </to>
                </anchor>
              </controlPr>
            </control>
          </mc:Choice>
        </mc:AlternateContent>
        <mc:AlternateContent xmlns:mc="http://schemas.openxmlformats.org/markup-compatibility/2006">
          <mc:Choice Requires="x14">
            <control shapeId="48143" r:id="rId9" name="Group Box 15">
              <controlPr defaultSize="0" autoFill="0" autoPict="0" macro="[0]!GroupBox49_Click">
                <anchor moveWithCells="1">
                  <from>
                    <xdr:col>7</xdr:col>
                    <xdr:colOff>25400</xdr:colOff>
                    <xdr:row>8</xdr:row>
                    <xdr:rowOff>0</xdr:rowOff>
                  </from>
                  <to>
                    <xdr:col>13</xdr:col>
                    <xdr:colOff>114300</xdr:colOff>
                    <xdr:row>9</xdr:row>
                    <xdr:rowOff>88900</xdr:rowOff>
                  </to>
                </anchor>
              </controlPr>
            </control>
          </mc:Choice>
        </mc:AlternateContent>
        <mc:AlternateContent xmlns:mc="http://schemas.openxmlformats.org/markup-compatibility/2006">
          <mc:Choice Requires="x14">
            <control shapeId="48144" r:id="rId10" name="Group Box 16">
              <controlPr defaultSize="0" autoFill="0" autoPict="0">
                <anchor moveWithCells="1">
                  <from>
                    <xdr:col>5</xdr:col>
                    <xdr:colOff>0</xdr:colOff>
                    <xdr:row>8</xdr:row>
                    <xdr:rowOff>241300</xdr:rowOff>
                  </from>
                  <to>
                    <xdr:col>13</xdr:col>
                    <xdr:colOff>330200</xdr:colOff>
                    <xdr:row>10</xdr:row>
                    <xdr:rowOff>50800</xdr:rowOff>
                  </to>
                </anchor>
              </controlPr>
            </control>
          </mc:Choice>
        </mc:AlternateContent>
        <mc:AlternateContent xmlns:mc="http://schemas.openxmlformats.org/markup-compatibility/2006">
          <mc:Choice Requires="x14">
            <control shapeId="48145" r:id="rId11" name="Group Box 17">
              <controlPr defaultSize="0" autoFill="0" autoPict="0">
                <anchor moveWithCells="1">
                  <from>
                    <xdr:col>5</xdr:col>
                    <xdr:colOff>12700</xdr:colOff>
                    <xdr:row>10</xdr:row>
                    <xdr:rowOff>0</xdr:rowOff>
                  </from>
                  <to>
                    <xdr:col>13</xdr:col>
                    <xdr:colOff>368300</xdr:colOff>
                    <xdr:row>11</xdr:row>
                    <xdr:rowOff>76200</xdr:rowOff>
                  </to>
                </anchor>
              </controlPr>
            </control>
          </mc:Choice>
        </mc:AlternateContent>
        <mc:AlternateContent xmlns:mc="http://schemas.openxmlformats.org/markup-compatibility/2006">
          <mc:Choice Requires="x14">
            <control shapeId="48146" r:id="rId12" name="Group Box 18">
              <controlPr defaultSize="0" autoFill="0" autoPict="0">
                <anchor moveWithCells="1">
                  <from>
                    <xdr:col>7</xdr:col>
                    <xdr:colOff>25400</xdr:colOff>
                    <xdr:row>8</xdr:row>
                    <xdr:rowOff>254000</xdr:rowOff>
                  </from>
                  <to>
                    <xdr:col>13</xdr:col>
                    <xdr:colOff>304800</xdr:colOff>
                    <xdr:row>10</xdr:row>
                    <xdr:rowOff>50800</xdr:rowOff>
                  </to>
                </anchor>
              </controlPr>
            </control>
          </mc:Choice>
        </mc:AlternateContent>
        <mc:AlternateContent xmlns:mc="http://schemas.openxmlformats.org/markup-compatibility/2006">
          <mc:Choice Requires="x14">
            <control shapeId="48147" r:id="rId13" name="Group Box 19">
              <controlPr defaultSize="0" autoFill="0" autoPict="0" macro="[0]!GroupBox49_Click">
                <anchor moveWithCells="1">
                  <from>
                    <xdr:col>7</xdr:col>
                    <xdr:colOff>25400</xdr:colOff>
                    <xdr:row>9</xdr:row>
                    <xdr:rowOff>266700</xdr:rowOff>
                  </from>
                  <to>
                    <xdr:col>13</xdr:col>
                    <xdr:colOff>114300</xdr:colOff>
                    <xdr:row>11</xdr:row>
                    <xdr:rowOff>50800</xdr:rowOff>
                  </to>
                </anchor>
              </controlPr>
            </control>
          </mc:Choice>
        </mc:AlternateContent>
        <mc:AlternateContent xmlns:mc="http://schemas.openxmlformats.org/markup-compatibility/2006">
          <mc:Choice Requires="x14">
            <control shapeId="48148" r:id="rId14" name="Group Box 20">
              <controlPr defaultSize="0" autoFill="0" autoPict="0">
                <anchor moveWithCells="1">
                  <from>
                    <xdr:col>5</xdr:col>
                    <xdr:colOff>0</xdr:colOff>
                    <xdr:row>10</xdr:row>
                    <xdr:rowOff>241300</xdr:rowOff>
                  </from>
                  <to>
                    <xdr:col>13</xdr:col>
                    <xdr:colOff>330200</xdr:colOff>
                    <xdr:row>12</xdr:row>
                    <xdr:rowOff>50800</xdr:rowOff>
                  </to>
                </anchor>
              </controlPr>
            </control>
          </mc:Choice>
        </mc:AlternateContent>
        <mc:AlternateContent xmlns:mc="http://schemas.openxmlformats.org/markup-compatibility/2006">
          <mc:Choice Requires="x14">
            <control shapeId="48149" r:id="rId15" name="Check Box 21">
              <controlPr locked="0" defaultSize="0" autoFill="0" autoLine="0" autoPict="0">
                <anchor moveWithCells="1">
                  <from>
                    <xdr:col>7</xdr:col>
                    <xdr:colOff>50800</xdr:colOff>
                    <xdr:row>8</xdr:row>
                    <xdr:rowOff>50800</xdr:rowOff>
                  </from>
                  <to>
                    <xdr:col>7</xdr:col>
                    <xdr:colOff>279400</xdr:colOff>
                    <xdr:row>8</xdr:row>
                    <xdr:rowOff>241300</xdr:rowOff>
                  </to>
                </anchor>
              </controlPr>
            </control>
          </mc:Choice>
        </mc:AlternateContent>
        <mc:AlternateContent xmlns:mc="http://schemas.openxmlformats.org/markup-compatibility/2006">
          <mc:Choice Requires="x14">
            <control shapeId="48150" r:id="rId16" name="Check Box 22">
              <controlPr locked="0" defaultSize="0" autoFill="0" autoLine="0" autoPict="0">
                <anchor moveWithCells="1">
                  <from>
                    <xdr:col>8</xdr:col>
                    <xdr:colOff>38100</xdr:colOff>
                    <xdr:row>8</xdr:row>
                    <xdr:rowOff>50800</xdr:rowOff>
                  </from>
                  <to>
                    <xdr:col>8</xdr:col>
                    <xdr:colOff>304800</xdr:colOff>
                    <xdr:row>8</xdr:row>
                    <xdr:rowOff>241300</xdr:rowOff>
                  </to>
                </anchor>
              </controlPr>
            </control>
          </mc:Choice>
        </mc:AlternateContent>
        <mc:AlternateContent xmlns:mc="http://schemas.openxmlformats.org/markup-compatibility/2006">
          <mc:Choice Requires="x14">
            <control shapeId="48151" r:id="rId17" name="Check Box 23">
              <controlPr locked="0" defaultSize="0" autoFill="0" autoLine="0" autoPict="0">
                <anchor moveWithCells="1">
                  <from>
                    <xdr:col>9</xdr:col>
                    <xdr:colOff>63500</xdr:colOff>
                    <xdr:row>8</xdr:row>
                    <xdr:rowOff>50800</xdr:rowOff>
                  </from>
                  <to>
                    <xdr:col>9</xdr:col>
                    <xdr:colOff>279400</xdr:colOff>
                    <xdr:row>8</xdr:row>
                    <xdr:rowOff>241300</xdr:rowOff>
                  </to>
                </anchor>
              </controlPr>
            </control>
          </mc:Choice>
        </mc:AlternateContent>
        <mc:AlternateContent xmlns:mc="http://schemas.openxmlformats.org/markup-compatibility/2006">
          <mc:Choice Requires="x14">
            <control shapeId="48152" r:id="rId18" name="Check Box 24">
              <controlPr locked="0" defaultSize="0" autoFill="0" autoLine="0" autoPict="0">
                <anchor moveWithCells="1">
                  <from>
                    <xdr:col>10</xdr:col>
                    <xdr:colOff>38100</xdr:colOff>
                    <xdr:row>8</xdr:row>
                    <xdr:rowOff>38100</xdr:rowOff>
                  </from>
                  <to>
                    <xdr:col>10</xdr:col>
                    <xdr:colOff>304800</xdr:colOff>
                    <xdr:row>8</xdr:row>
                    <xdr:rowOff>241300</xdr:rowOff>
                  </to>
                </anchor>
              </controlPr>
            </control>
          </mc:Choice>
        </mc:AlternateContent>
        <mc:AlternateContent xmlns:mc="http://schemas.openxmlformats.org/markup-compatibility/2006">
          <mc:Choice Requires="x14">
            <control shapeId="48153" r:id="rId19" name="Check Box 25">
              <controlPr locked="0" defaultSize="0" autoFill="0" autoLine="0" autoPict="0">
                <anchor moveWithCells="1">
                  <from>
                    <xdr:col>9</xdr:col>
                    <xdr:colOff>63500</xdr:colOff>
                    <xdr:row>8</xdr:row>
                    <xdr:rowOff>50800</xdr:rowOff>
                  </from>
                  <to>
                    <xdr:col>9</xdr:col>
                    <xdr:colOff>279400</xdr:colOff>
                    <xdr:row>8</xdr:row>
                    <xdr:rowOff>241300</xdr:rowOff>
                  </to>
                </anchor>
              </controlPr>
            </control>
          </mc:Choice>
        </mc:AlternateContent>
        <mc:AlternateContent xmlns:mc="http://schemas.openxmlformats.org/markup-compatibility/2006">
          <mc:Choice Requires="x14">
            <control shapeId="48154" r:id="rId20" name="Check Box 26">
              <controlPr locked="0" defaultSize="0" autoFill="0" autoLine="0" autoPict="0">
                <anchor moveWithCells="1">
                  <from>
                    <xdr:col>7</xdr:col>
                    <xdr:colOff>50800</xdr:colOff>
                    <xdr:row>9</xdr:row>
                    <xdr:rowOff>38100</xdr:rowOff>
                  </from>
                  <to>
                    <xdr:col>7</xdr:col>
                    <xdr:colOff>279400</xdr:colOff>
                    <xdr:row>9</xdr:row>
                    <xdr:rowOff>241300</xdr:rowOff>
                  </to>
                </anchor>
              </controlPr>
            </control>
          </mc:Choice>
        </mc:AlternateContent>
        <mc:AlternateContent xmlns:mc="http://schemas.openxmlformats.org/markup-compatibility/2006">
          <mc:Choice Requires="x14">
            <control shapeId="48155" r:id="rId21" name="Check Box 27">
              <controlPr locked="0" defaultSize="0" autoFill="0" autoLine="0" autoPict="0">
                <anchor moveWithCells="1">
                  <from>
                    <xdr:col>8</xdr:col>
                    <xdr:colOff>38100</xdr:colOff>
                    <xdr:row>9</xdr:row>
                    <xdr:rowOff>38100</xdr:rowOff>
                  </from>
                  <to>
                    <xdr:col>8</xdr:col>
                    <xdr:colOff>304800</xdr:colOff>
                    <xdr:row>9</xdr:row>
                    <xdr:rowOff>241300</xdr:rowOff>
                  </to>
                </anchor>
              </controlPr>
            </control>
          </mc:Choice>
        </mc:AlternateContent>
        <mc:AlternateContent xmlns:mc="http://schemas.openxmlformats.org/markup-compatibility/2006">
          <mc:Choice Requires="x14">
            <control shapeId="48156" r:id="rId22" name="Check Box 28">
              <controlPr locked="0" defaultSize="0" autoFill="0" autoLine="0" autoPict="0">
                <anchor moveWithCells="1">
                  <from>
                    <xdr:col>9</xdr:col>
                    <xdr:colOff>38100</xdr:colOff>
                    <xdr:row>9</xdr:row>
                    <xdr:rowOff>38100</xdr:rowOff>
                  </from>
                  <to>
                    <xdr:col>9</xdr:col>
                    <xdr:colOff>304800</xdr:colOff>
                    <xdr:row>9</xdr:row>
                    <xdr:rowOff>241300</xdr:rowOff>
                  </to>
                </anchor>
              </controlPr>
            </control>
          </mc:Choice>
        </mc:AlternateContent>
        <mc:AlternateContent xmlns:mc="http://schemas.openxmlformats.org/markup-compatibility/2006">
          <mc:Choice Requires="x14">
            <control shapeId="48157" r:id="rId23" name="Check Box 29">
              <controlPr locked="0" defaultSize="0" autoFill="0" autoLine="0" autoPict="0">
                <anchor moveWithCells="1">
                  <from>
                    <xdr:col>7</xdr:col>
                    <xdr:colOff>25400</xdr:colOff>
                    <xdr:row>10</xdr:row>
                    <xdr:rowOff>38100</xdr:rowOff>
                  </from>
                  <to>
                    <xdr:col>7</xdr:col>
                    <xdr:colOff>304800</xdr:colOff>
                    <xdr:row>10</xdr:row>
                    <xdr:rowOff>241300</xdr:rowOff>
                  </to>
                </anchor>
              </controlPr>
            </control>
          </mc:Choice>
        </mc:AlternateContent>
        <mc:AlternateContent xmlns:mc="http://schemas.openxmlformats.org/markup-compatibility/2006">
          <mc:Choice Requires="x14">
            <control shapeId="48158" r:id="rId24" name="Check Box 30">
              <controlPr locked="0" defaultSize="0" autoFill="0" autoLine="0" autoPict="0">
                <anchor moveWithCells="1">
                  <from>
                    <xdr:col>8</xdr:col>
                    <xdr:colOff>50800</xdr:colOff>
                    <xdr:row>10</xdr:row>
                    <xdr:rowOff>38100</xdr:rowOff>
                  </from>
                  <to>
                    <xdr:col>8</xdr:col>
                    <xdr:colOff>279400</xdr:colOff>
                    <xdr:row>10</xdr:row>
                    <xdr:rowOff>241300</xdr:rowOff>
                  </to>
                </anchor>
              </controlPr>
            </control>
          </mc:Choice>
        </mc:AlternateContent>
        <mc:AlternateContent xmlns:mc="http://schemas.openxmlformats.org/markup-compatibility/2006">
          <mc:Choice Requires="x14">
            <control shapeId="48159" r:id="rId25" name="Check Box 31">
              <controlPr locked="0" defaultSize="0" autoFill="0" autoLine="0" autoPict="0">
                <anchor moveWithCells="1">
                  <from>
                    <xdr:col>9</xdr:col>
                    <xdr:colOff>50800</xdr:colOff>
                    <xdr:row>10</xdr:row>
                    <xdr:rowOff>38100</xdr:rowOff>
                  </from>
                  <to>
                    <xdr:col>9</xdr:col>
                    <xdr:colOff>279400</xdr:colOff>
                    <xdr:row>10</xdr:row>
                    <xdr:rowOff>241300</xdr:rowOff>
                  </to>
                </anchor>
              </controlPr>
            </control>
          </mc:Choice>
        </mc:AlternateContent>
        <mc:AlternateContent xmlns:mc="http://schemas.openxmlformats.org/markup-compatibility/2006">
          <mc:Choice Requires="x14">
            <control shapeId="48160" r:id="rId26" name="Check Box 32">
              <controlPr locked="0" defaultSize="0" autoFill="0" autoLine="0" autoPict="0">
                <anchor moveWithCells="1">
                  <from>
                    <xdr:col>10</xdr:col>
                    <xdr:colOff>38100</xdr:colOff>
                    <xdr:row>10</xdr:row>
                    <xdr:rowOff>38100</xdr:rowOff>
                  </from>
                  <to>
                    <xdr:col>10</xdr:col>
                    <xdr:colOff>304800</xdr:colOff>
                    <xdr:row>10</xdr:row>
                    <xdr:rowOff>241300</xdr:rowOff>
                  </to>
                </anchor>
              </controlPr>
            </control>
          </mc:Choice>
        </mc:AlternateContent>
        <mc:AlternateContent xmlns:mc="http://schemas.openxmlformats.org/markup-compatibility/2006">
          <mc:Choice Requires="x14">
            <control shapeId="48161" r:id="rId27" name="Check Box 33">
              <controlPr locked="0" defaultSize="0" autoFill="0" autoLine="0" autoPict="0">
                <anchor moveWithCells="1">
                  <from>
                    <xdr:col>7</xdr:col>
                    <xdr:colOff>63500</xdr:colOff>
                    <xdr:row>11</xdr:row>
                    <xdr:rowOff>50800</xdr:rowOff>
                  </from>
                  <to>
                    <xdr:col>7</xdr:col>
                    <xdr:colOff>279400</xdr:colOff>
                    <xdr:row>11</xdr:row>
                    <xdr:rowOff>241300</xdr:rowOff>
                  </to>
                </anchor>
              </controlPr>
            </control>
          </mc:Choice>
        </mc:AlternateContent>
        <mc:AlternateContent xmlns:mc="http://schemas.openxmlformats.org/markup-compatibility/2006">
          <mc:Choice Requires="x14">
            <control shapeId="48162" r:id="rId28" name="Check Box 34">
              <controlPr locked="0" defaultSize="0" autoFill="0" autoLine="0" autoPict="0">
                <anchor moveWithCells="1">
                  <from>
                    <xdr:col>8</xdr:col>
                    <xdr:colOff>50800</xdr:colOff>
                    <xdr:row>11</xdr:row>
                    <xdr:rowOff>38100</xdr:rowOff>
                  </from>
                  <to>
                    <xdr:col>8</xdr:col>
                    <xdr:colOff>279400</xdr:colOff>
                    <xdr:row>11</xdr:row>
                    <xdr:rowOff>241300</xdr:rowOff>
                  </to>
                </anchor>
              </controlPr>
            </control>
          </mc:Choice>
        </mc:AlternateContent>
        <mc:AlternateContent xmlns:mc="http://schemas.openxmlformats.org/markup-compatibility/2006">
          <mc:Choice Requires="x14">
            <control shapeId="48163" r:id="rId29" name="Check Box 35">
              <controlPr locked="0" defaultSize="0" autoFill="0" autoLine="0" autoPict="0">
                <anchor moveWithCells="1">
                  <from>
                    <xdr:col>9</xdr:col>
                    <xdr:colOff>38100</xdr:colOff>
                    <xdr:row>11</xdr:row>
                    <xdr:rowOff>38100</xdr:rowOff>
                  </from>
                  <to>
                    <xdr:col>9</xdr:col>
                    <xdr:colOff>304800</xdr:colOff>
                    <xdr:row>11</xdr:row>
                    <xdr:rowOff>241300</xdr:rowOff>
                  </to>
                </anchor>
              </controlPr>
            </control>
          </mc:Choice>
        </mc:AlternateContent>
        <mc:AlternateContent xmlns:mc="http://schemas.openxmlformats.org/markup-compatibility/2006">
          <mc:Choice Requires="x14">
            <control shapeId="48164" r:id="rId30" name="Check Box 36">
              <controlPr locked="0" defaultSize="0" autoFill="0" autoLine="0" autoPict="0">
                <anchor moveWithCells="1">
                  <from>
                    <xdr:col>10</xdr:col>
                    <xdr:colOff>38100</xdr:colOff>
                    <xdr:row>11</xdr:row>
                    <xdr:rowOff>38100</xdr:rowOff>
                  </from>
                  <to>
                    <xdr:col>10</xdr:col>
                    <xdr:colOff>304800</xdr:colOff>
                    <xdr:row>11</xdr:row>
                    <xdr:rowOff>241300</xdr:rowOff>
                  </to>
                </anchor>
              </controlPr>
            </control>
          </mc:Choice>
        </mc:AlternateContent>
        <mc:AlternateContent xmlns:mc="http://schemas.openxmlformats.org/markup-compatibility/2006">
          <mc:Choice Requires="x14">
            <control shapeId="48165" r:id="rId31" name="Check Box 37">
              <controlPr locked="0" defaultSize="0" autoFill="0" autoLine="0" autoPict="0">
                <anchor moveWithCells="1">
                  <from>
                    <xdr:col>7</xdr:col>
                    <xdr:colOff>63500</xdr:colOff>
                    <xdr:row>14</xdr:row>
                    <xdr:rowOff>50800</xdr:rowOff>
                  </from>
                  <to>
                    <xdr:col>7</xdr:col>
                    <xdr:colOff>279400</xdr:colOff>
                    <xdr:row>14</xdr:row>
                    <xdr:rowOff>228600</xdr:rowOff>
                  </to>
                </anchor>
              </controlPr>
            </control>
          </mc:Choice>
        </mc:AlternateContent>
        <mc:AlternateContent xmlns:mc="http://schemas.openxmlformats.org/markup-compatibility/2006">
          <mc:Choice Requires="x14">
            <control shapeId="48166" r:id="rId32" name="Check Box 38">
              <controlPr locked="0" defaultSize="0" autoFill="0" autoLine="0" autoPict="0">
                <anchor moveWithCells="1">
                  <from>
                    <xdr:col>8</xdr:col>
                    <xdr:colOff>50800</xdr:colOff>
                    <xdr:row>14</xdr:row>
                    <xdr:rowOff>38100</xdr:rowOff>
                  </from>
                  <to>
                    <xdr:col>8</xdr:col>
                    <xdr:colOff>279400</xdr:colOff>
                    <xdr:row>14</xdr:row>
                    <xdr:rowOff>241300</xdr:rowOff>
                  </to>
                </anchor>
              </controlPr>
            </control>
          </mc:Choice>
        </mc:AlternateContent>
        <mc:AlternateContent xmlns:mc="http://schemas.openxmlformats.org/markup-compatibility/2006">
          <mc:Choice Requires="x14">
            <control shapeId="48167" r:id="rId33" name="Check Box 39">
              <controlPr locked="0" defaultSize="0" autoFill="0" autoLine="0" autoPict="0">
                <anchor moveWithCells="1">
                  <from>
                    <xdr:col>9</xdr:col>
                    <xdr:colOff>38100</xdr:colOff>
                    <xdr:row>14</xdr:row>
                    <xdr:rowOff>50800</xdr:rowOff>
                  </from>
                  <to>
                    <xdr:col>9</xdr:col>
                    <xdr:colOff>304800</xdr:colOff>
                    <xdr:row>14</xdr:row>
                    <xdr:rowOff>241300</xdr:rowOff>
                  </to>
                </anchor>
              </controlPr>
            </control>
          </mc:Choice>
        </mc:AlternateContent>
        <mc:AlternateContent xmlns:mc="http://schemas.openxmlformats.org/markup-compatibility/2006">
          <mc:Choice Requires="x14">
            <control shapeId="48168" r:id="rId34" name="Check Box 40">
              <controlPr locked="0" defaultSize="0" autoFill="0" autoLine="0" autoPict="0">
                <anchor moveWithCells="1">
                  <from>
                    <xdr:col>10</xdr:col>
                    <xdr:colOff>63500</xdr:colOff>
                    <xdr:row>14</xdr:row>
                    <xdr:rowOff>50800</xdr:rowOff>
                  </from>
                  <to>
                    <xdr:col>10</xdr:col>
                    <xdr:colOff>279400</xdr:colOff>
                    <xdr:row>14</xdr:row>
                    <xdr:rowOff>241300</xdr:rowOff>
                  </to>
                </anchor>
              </controlPr>
            </control>
          </mc:Choice>
        </mc:AlternateContent>
        <mc:AlternateContent xmlns:mc="http://schemas.openxmlformats.org/markup-compatibility/2006">
          <mc:Choice Requires="x14">
            <control shapeId="48169" r:id="rId35" name="Check Box 41">
              <controlPr locked="0" defaultSize="0" autoFill="0" autoLine="0" autoPict="0">
                <anchor moveWithCells="1">
                  <from>
                    <xdr:col>7</xdr:col>
                    <xdr:colOff>63500</xdr:colOff>
                    <xdr:row>15</xdr:row>
                    <xdr:rowOff>38100</xdr:rowOff>
                  </from>
                  <to>
                    <xdr:col>7</xdr:col>
                    <xdr:colOff>279400</xdr:colOff>
                    <xdr:row>15</xdr:row>
                    <xdr:rowOff>241300</xdr:rowOff>
                  </to>
                </anchor>
              </controlPr>
            </control>
          </mc:Choice>
        </mc:AlternateContent>
        <mc:AlternateContent xmlns:mc="http://schemas.openxmlformats.org/markup-compatibility/2006">
          <mc:Choice Requires="x14">
            <control shapeId="48170" r:id="rId36" name="Check Box 42">
              <controlPr locked="0" defaultSize="0" autoFill="0" autoLine="0" autoPict="0">
                <anchor moveWithCells="1">
                  <from>
                    <xdr:col>8</xdr:col>
                    <xdr:colOff>50800</xdr:colOff>
                    <xdr:row>15</xdr:row>
                    <xdr:rowOff>38100</xdr:rowOff>
                  </from>
                  <to>
                    <xdr:col>8</xdr:col>
                    <xdr:colOff>279400</xdr:colOff>
                    <xdr:row>15</xdr:row>
                    <xdr:rowOff>241300</xdr:rowOff>
                  </to>
                </anchor>
              </controlPr>
            </control>
          </mc:Choice>
        </mc:AlternateContent>
        <mc:AlternateContent xmlns:mc="http://schemas.openxmlformats.org/markup-compatibility/2006">
          <mc:Choice Requires="x14">
            <control shapeId="48171" r:id="rId37" name="Check Box 43">
              <controlPr locked="0" defaultSize="0" autoFill="0" autoLine="0" autoPict="0">
                <anchor moveWithCells="1">
                  <from>
                    <xdr:col>9</xdr:col>
                    <xdr:colOff>50800</xdr:colOff>
                    <xdr:row>15</xdr:row>
                    <xdr:rowOff>38100</xdr:rowOff>
                  </from>
                  <to>
                    <xdr:col>9</xdr:col>
                    <xdr:colOff>279400</xdr:colOff>
                    <xdr:row>15</xdr:row>
                    <xdr:rowOff>241300</xdr:rowOff>
                  </to>
                </anchor>
              </controlPr>
            </control>
          </mc:Choice>
        </mc:AlternateContent>
        <mc:AlternateContent xmlns:mc="http://schemas.openxmlformats.org/markup-compatibility/2006">
          <mc:Choice Requires="x14">
            <control shapeId="48172" r:id="rId38" name="Check Box 44">
              <controlPr locked="0" defaultSize="0" autoFill="0" autoLine="0" autoPict="0">
                <anchor moveWithCells="1">
                  <from>
                    <xdr:col>10</xdr:col>
                    <xdr:colOff>50800</xdr:colOff>
                    <xdr:row>15</xdr:row>
                    <xdr:rowOff>50800</xdr:rowOff>
                  </from>
                  <to>
                    <xdr:col>10</xdr:col>
                    <xdr:colOff>279400</xdr:colOff>
                    <xdr:row>15</xdr:row>
                    <xdr:rowOff>241300</xdr:rowOff>
                  </to>
                </anchor>
              </controlPr>
            </control>
          </mc:Choice>
        </mc:AlternateContent>
        <mc:AlternateContent xmlns:mc="http://schemas.openxmlformats.org/markup-compatibility/2006">
          <mc:Choice Requires="x14">
            <control shapeId="48173" r:id="rId39" name="Check Box 45">
              <controlPr locked="0" defaultSize="0" autoFill="0" autoLine="0" autoPict="0">
                <anchor moveWithCells="1">
                  <from>
                    <xdr:col>8</xdr:col>
                    <xdr:colOff>63500</xdr:colOff>
                    <xdr:row>16</xdr:row>
                    <xdr:rowOff>38100</xdr:rowOff>
                  </from>
                  <to>
                    <xdr:col>8</xdr:col>
                    <xdr:colOff>279400</xdr:colOff>
                    <xdr:row>16</xdr:row>
                    <xdr:rowOff>241300</xdr:rowOff>
                  </to>
                </anchor>
              </controlPr>
            </control>
          </mc:Choice>
        </mc:AlternateContent>
        <mc:AlternateContent xmlns:mc="http://schemas.openxmlformats.org/markup-compatibility/2006">
          <mc:Choice Requires="x14">
            <control shapeId="48174" r:id="rId40" name="Check Box 46">
              <controlPr locked="0" defaultSize="0" autoFill="0" autoLine="0" autoPict="0">
                <anchor moveWithCells="1">
                  <from>
                    <xdr:col>9</xdr:col>
                    <xdr:colOff>63500</xdr:colOff>
                    <xdr:row>16</xdr:row>
                    <xdr:rowOff>38100</xdr:rowOff>
                  </from>
                  <to>
                    <xdr:col>9</xdr:col>
                    <xdr:colOff>279400</xdr:colOff>
                    <xdr:row>16</xdr:row>
                    <xdr:rowOff>241300</xdr:rowOff>
                  </to>
                </anchor>
              </controlPr>
            </control>
          </mc:Choice>
        </mc:AlternateContent>
        <mc:AlternateContent xmlns:mc="http://schemas.openxmlformats.org/markup-compatibility/2006">
          <mc:Choice Requires="x14">
            <control shapeId="48175" r:id="rId41" name="Check Box 47">
              <controlPr locked="0" defaultSize="0" autoFill="0" autoLine="0" autoPict="0">
                <anchor moveWithCells="1">
                  <from>
                    <xdr:col>10</xdr:col>
                    <xdr:colOff>50800</xdr:colOff>
                    <xdr:row>16</xdr:row>
                    <xdr:rowOff>38100</xdr:rowOff>
                  </from>
                  <to>
                    <xdr:col>10</xdr:col>
                    <xdr:colOff>279400</xdr:colOff>
                    <xdr:row>16</xdr:row>
                    <xdr:rowOff>241300</xdr:rowOff>
                  </to>
                </anchor>
              </controlPr>
            </control>
          </mc:Choice>
        </mc:AlternateContent>
        <mc:AlternateContent xmlns:mc="http://schemas.openxmlformats.org/markup-compatibility/2006">
          <mc:Choice Requires="x14">
            <control shapeId="48176" r:id="rId42" name="Group Box 48">
              <controlPr defaultSize="0" autoFill="0" autoPict="0">
                <anchor moveWithCells="1">
                  <from>
                    <xdr:col>7</xdr:col>
                    <xdr:colOff>25400</xdr:colOff>
                    <xdr:row>25</xdr:row>
                    <xdr:rowOff>0</xdr:rowOff>
                  </from>
                  <to>
                    <xdr:col>13</xdr:col>
                    <xdr:colOff>304800</xdr:colOff>
                    <xdr:row>26</xdr:row>
                    <xdr:rowOff>76200</xdr:rowOff>
                  </to>
                </anchor>
              </controlPr>
            </control>
          </mc:Choice>
        </mc:AlternateContent>
        <mc:AlternateContent xmlns:mc="http://schemas.openxmlformats.org/markup-compatibility/2006">
          <mc:Choice Requires="x14">
            <control shapeId="48177" r:id="rId43" name="Group Box 49">
              <controlPr defaultSize="0" autoFill="0" autoPict="0" macro="[0]!GroupBox49_Click">
                <anchor moveWithCells="1">
                  <from>
                    <xdr:col>7</xdr:col>
                    <xdr:colOff>25400</xdr:colOff>
                    <xdr:row>25</xdr:row>
                    <xdr:rowOff>266700</xdr:rowOff>
                  </from>
                  <to>
                    <xdr:col>13</xdr:col>
                    <xdr:colOff>114300</xdr:colOff>
                    <xdr:row>27</xdr:row>
                    <xdr:rowOff>76200</xdr:rowOff>
                  </to>
                </anchor>
              </controlPr>
            </control>
          </mc:Choice>
        </mc:AlternateContent>
        <mc:AlternateContent xmlns:mc="http://schemas.openxmlformats.org/markup-compatibility/2006">
          <mc:Choice Requires="x14">
            <control shapeId="48178" r:id="rId44" name="Check Box 50">
              <controlPr locked="0" defaultSize="0" autoFill="0" autoLine="0" autoPict="0">
                <anchor moveWithCells="1">
                  <from>
                    <xdr:col>7</xdr:col>
                    <xdr:colOff>38100</xdr:colOff>
                    <xdr:row>26</xdr:row>
                    <xdr:rowOff>50800</xdr:rowOff>
                  </from>
                  <to>
                    <xdr:col>7</xdr:col>
                    <xdr:colOff>304800</xdr:colOff>
                    <xdr:row>26</xdr:row>
                    <xdr:rowOff>241300</xdr:rowOff>
                  </to>
                </anchor>
              </controlPr>
            </control>
          </mc:Choice>
        </mc:AlternateContent>
        <mc:AlternateContent xmlns:mc="http://schemas.openxmlformats.org/markup-compatibility/2006">
          <mc:Choice Requires="x14">
            <control shapeId="48179" r:id="rId45" name="Check Box 51">
              <controlPr locked="0" defaultSize="0" autoFill="0" autoLine="0" autoPict="0">
                <anchor moveWithCells="1">
                  <from>
                    <xdr:col>8</xdr:col>
                    <xdr:colOff>38100</xdr:colOff>
                    <xdr:row>26</xdr:row>
                    <xdr:rowOff>50800</xdr:rowOff>
                  </from>
                  <to>
                    <xdr:col>8</xdr:col>
                    <xdr:colOff>304800</xdr:colOff>
                    <xdr:row>26</xdr:row>
                    <xdr:rowOff>241300</xdr:rowOff>
                  </to>
                </anchor>
              </controlPr>
            </control>
          </mc:Choice>
        </mc:AlternateContent>
        <mc:AlternateContent xmlns:mc="http://schemas.openxmlformats.org/markup-compatibility/2006">
          <mc:Choice Requires="x14">
            <control shapeId="48180" r:id="rId46" name="Check Box 52">
              <controlPr locked="0" defaultSize="0" autoFill="0" autoLine="0" autoPict="0">
                <anchor moveWithCells="1">
                  <from>
                    <xdr:col>9</xdr:col>
                    <xdr:colOff>38100</xdr:colOff>
                    <xdr:row>26</xdr:row>
                    <xdr:rowOff>50800</xdr:rowOff>
                  </from>
                  <to>
                    <xdr:col>9</xdr:col>
                    <xdr:colOff>304800</xdr:colOff>
                    <xdr:row>26</xdr:row>
                    <xdr:rowOff>241300</xdr:rowOff>
                  </to>
                </anchor>
              </controlPr>
            </control>
          </mc:Choice>
        </mc:AlternateContent>
        <mc:AlternateContent xmlns:mc="http://schemas.openxmlformats.org/markup-compatibility/2006">
          <mc:Choice Requires="x14">
            <control shapeId="48181" r:id="rId47" name="Check Box 53">
              <controlPr locked="0" defaultSize="0" autoFill="0" autoLine="0" autoPict="0">
                <anchor moveWithCells="1">
                  <from>
                    <xdr:col>10</xdr:col>
                    <xdr:colOff>38100</xdr:colOff>
                    <xdr:row>26</xdr:row>
                    <xdr:rowOff>38100</xdr:rowOff>
                  </from>
                  <to>
                    <xdr:col>10</xdr:col>
                    <xdr:colOff>304800</xdr:colOff>
                    <xdr:row>26</xdr:row>
                    <xdr:rowOff>241300</xdr:rowOff>
                  </to>
                </anchor>
              </controlPr>
            </control>
          </mc:Choice>
        </mc:AlternateContent>
        <mc:AlternateContent xmlns:mc="http://schemas.openxmlformats.org/markup-compatibility/2006">
          <mc:Choice Requires="x14">
            <control shapeId="48208" r:id="rId48" name="Group Box 80">
              <controlPr defaultSize="0" autoFill="0" autoPict="0">
                <anchor moveWithCells="1">
                  <from>
                    <xdr:col>7</xdr:col>
                    <xdr:colOff>25400</xdr:colOff>
                    <xdr:row>42</xdr:row>
                    <xdr:rowOff>254000</xdr:rowOff>
                  </from>
                  <to>
                    <xdr:col>13</xdr:col>
                    <xdr:colOff>254000</xdr:colOff>
                    <xdr:row>44</xdr:row>
                    <xdr:rowOff>50800</xdr:rowOff>
                  </to>
                </anchor>
              </controlPr>
            </control>
          </mc:Choice>
        </mc:AlternateContent>
        <mc:AlternateContent xmlns:mc="http://schemas.openxmlformats.org/markup-compatibility/2006">
          <mc:Choice Requires="x14">
            <control shapeId="48209" r:id="rId49" name="Group Box 81">
              <controlPr defaultSize="0" autoFill="0" autoPict="0" macro="[0]!GroupBox49_Click">
                <anchor moveWithCells="1">
                  <from>
                    <xdr:col>7</xdr:col>
                    <xdr:colOff>25400</xdr:colOff>
                    <xdr:row>45</xdr:row>
                    <xdr:rowOff>266700</xdr:rowOff>
                  </from>
                  <to>
                    <xdr:col>13</xdr:col>
                    <xdr:colOff>88900</xdr:colOff>
                    <xdr:row>47</xdr:row>
                    <xdr:rowOff>12700</xdr:rowOff>
                  </to>
                </anchor>
              </controlPr>
            </control>
          </mc:Choice>
        </mc:AlternateContent>
        <mc:AlternateContent xmlns:mc="http://schemas.openxmlformats.org/markup-compatibility/2006">
          <mc:Choice Requires="x14">
            <control shapeId="48238" r:id="rId50" name="Group Box 110">
              <controlPr defaultSize="0" autoFill="0" autoPict="0">
                <anchor moveWithCells="1">
                  <from>
                    <xdr:col>7</xdr:col>
                    <xdr:colOff>25400</xdr:colOff>
                    <xdr:row>42</xdr:row>
                    <xdr:rowOff>0</xdr:rowOff>
                  </from>
                  <to>
                    <xdr:col>13</xdr:col>
                    <xdr:colOff>254000</xdr:colOff>
                    <xdr:row>43</xdr:row>
                    <xdr:rowOff>76200</xdr:rowOff>
                  </to>
                </anchor>
              </controlPr>
            </control>
          </mc:Choice>
        </mc:AlternateContent>
        <mc:AlternateContent xmlns:mc="http://schemas.openxmlformats.org/markup-compatibility/2006">
          <mc:Choice Requires="x14">
            <control shapeId="48239" r:id="rId51" name="Group Box 111">
              <controlPr defaultSize="0" autoFill="0" autoPict="0" macro="[0]!GroupBox49_Click">
                <anchor moveWithCells="1">
                  <from>
                    <xdr:col>7</xdr:col>
                    <xdr:colOff>25400</xdr:colOff>
                    <xdr:row>42</xdr:row>
                    <xdr:rowOff>266700</xdr:rowOff>
                  </from>
                  <to>
                    <xdr:col>13</xdr:col>
                    <xdr:colOff>88900</xdr:colOff>
                    <xdr:row>44</xdr:row>
                    <xdr:rowOff>76200</xdr:rowOff>
                  </to>
                </anchor>
              </controlPr>
            </control>
          </mc:Choice>
        </mc:AlternateContent>
        <mc:AlternateContent xmlns:mc="http://schemas.openxmlformats.org/markup-compatibility/2006">
          <mc:Choice Requires="x14">
            <control shapeId="48244" r:id="rId52" name="Group Box 116">
              <controlPr defaultSize="0" autoFill="0" autoPict="0">
                <anchor moveWithCells="1">
                  <from>
                    <xdr:col>7</xdr:col>
                    <xdr:colOff>25400</xdr:colOff>
                    <xdr:row>50</xdr:row>
                    <xdr:rowOff>0</xdr:rowOff>
                  </from>
                  <to>
                    <xdr:col>13</xdr:col>
                    <xdr:colOff>304800</xdr:colOff>
                    <xdr:row>51</xdr:row>
                    <xdr:rowOff>76200</xdr:rowOff>
                  </to>
                </anchor>
              </controlPr>
            </control>
          </mc:Choice>
        </mc:AlternateContent>
        <mc:AlternateContent xmlns:mc="http://schemas.openxmlformats.org/markup-compatibility/2006">
          <mc:Choice Requires="x14">
            <control shapeId="48245" r:id="rId53" name="Check Box 117">
              <controlPr locked="0" defaultSize="0" autoFill="0" autoLine="0" autoPict="0">
                <anchor moveWithCells="1">
                  <from>
                    <xdr:col>24</xdr:col>
                    <xdr:colOff>38100</xdr:colOff>
                    <xdr:row>15</xdr:row>
                    <xdr:rowOff>50800</xdr:rowOff>
                  </from>
                  <to>
                    <xdr:col>24</xdr:col>
                    <xdr:colOff>304800</xdr:colOff>
                    <xdr:row>15</xdr:row>
                    <xdr:rowOff>241300</xdr:rowOff>
                  </to>
                </anchor>
              </controlPr>
            </control>
          </mc:Choice>
        </mc:AlternateContent>
        <mc:AlternateContent xmlns:mc="http://schemas.openxmlformats.org/markup-compatibility/2006">
          <mc:Choice Requires="x14">
            <control shapeId="48246" r:id="rId54" name="Check Box 118">
              <controlPr locked="0" defaultSize="0" autoFill="0" autoLine="0" autoPict="0">
                <anchor moveWithCells="1">
                  <from>
                    <xdr:col>25</xdr:col>
                    <xdr:colOff>25400</xdr:colOff>
                    <xdr:row>15</xdr:row>
                    <xdr:rowOff>50800</xdr:rowOff>
                  </from>
                  <to>
                    <xdr:col>25</xdr:col>
                    <xdr:colOff>304800</xdr:colOff>
                    <xdr:row>15</xdr:row>
                    <xdr:rowOff>241300</xdr:rowOff>
                  </to>
                </anchor>
              </controlPr>
            </control>
          </mc:Choice>
        </mc:AlternateContent>
        <mc:AlternateContent xmlns:mc="http://schemas.openxmlformats.org/markup-compatibility/2006">
          <mc:Choice Requires="x14">
            <control shapeId="48247" r:id="rId55" name="Check Box 119">
              <controlPr locked="0" defaultSize="0" autoFill="0" autoLine="0" autoPict="0">
                <anchor moveWithCells="1">
                  <from>
                    <xdr:col>26</xdr:col>
                    <xdr:colOff>38100</xdr:colOff>
                    <xdr:row>15</xdr:row>
                    <xdr:rowOff>50800</xdr:rowOff>
                  </from>
                  <to>
                    <xdr:col>26</xdr:col>
                    <xdr:colOff>304800</xdr:colOff>
                    <xdr:row>15</xdr:row>
                    <xdr:rowOff>241300</xdr:rowOff>
                  </to>
                </anchor>
              </controlPr>
            </control>
          </mc:Choice>
        </mc:AlternateContent>
        <mc:AlternateContent xmlns:mc="http://schemas.openxmlformats.org/markup-compatibility/2006">
          <mc:Choice Requires="x14">
            <control shapeId="48248" r:id="rId56" name="Check Box 120">
              <controlPr locked="0" defaultSize="0" autoFill="0" autoLine="0" autoPict="0">
                <anchor moveWithCells="1">
                  <from>
                    <xdr:col>27</xdr:col>
                    <xdr:colOff>38100</xdr:colOff>
                    <xdr:row>15</xdr:row>
                    <xdr:rowOff>38100</xdr:rowOff>
                  </from>
                  <to>
                    <xdr:col>27</xdr:col>
                    <xdr:colOff>304800</xdr:colOff>
                    <xdr:row>15</xdr:row>
                    <xdr:rowOff>241300</xdr:rowOff>
                  </to>
                </anchor>
              </controlPr>
            </control>
          </mc:Choice>
        </mc:AlternateContent>
        <mc:AlternateContent xmlns:mc="http://schemas.openxmlformats.org/markup-compatibility/2006">
          <mc:Choice Requires="x14">
            <control shapeId="48249" r:id="rId57" name="Check Box 121">
              <controlPr locked="0" defaultSize="0" autoFill="0" autoLine="0" autoPict="0">
                <anchor moveWithCells="1">
                  <from>
                    <xdr:col>24</xdr:col>
                    <xdr:colOff>38100</xdr:colOff>
                    <xdr:row>16</xdr:row>
                    <xdr:rowOff>50800</xdr:rowOff>
                  </from>
                  <to>
                    <xdr:col>24</xdr:col>
                    <xdr:colOff>304800</xdr:colOff>
                    <xdr:row>16</xdr:row>
                    <xdr:rowOff>228600</xdr:rowOff>
                  </to>
                </anchor>
              </controlPr>
            </control>
          </mc:Choice>
        </mc:AlternateContent>
        <mc:AlternateContent xmlns:mc="http://schemas.openxmlformats.org/markup-compatibility/2006">
          <mc:Choice Requires="x14">
            <control shapeId="48250" r:id="rId58" name="Check Box 122">
              <controlPr locked="0" defaultSize="0" autoFill="0" autoLine="0" autoPict="0">
                <anchor moveWithCells="1">
                  <from>
                    <xdr:col>25</xdr:col>
                    <xdr:colOff>25400</xdr:colOff>
                    <xdr:row>16</xdr:row>
                    <xdr:rowOff>50800</xdr:rowOff>
                  </from>
                  <to>
                    <xdr:col>25</xdr:col>
                    <xdr:colOff>304800</xdr:colOff>
                    <xdr:row>16</xdr:row>
                    <xdr:rowOff>241300</xdr:rowOff>
                  </to>
                </anchor>
              </controlPr>
            </control>
          </mc:Choice>
        </mc:AlternateContent>
        <mc:AlternateContent xmlns:mc="http://schemas.openxmlformats.org/markup-compatibility/2006">
          <mc:Choice Requires="x14">
            <control shapeId="48251" r:id="rId59" name="Check Box 123">
              <controlPr locked="0" defaultSize="0" autoFill="0" autoLine="0" autoPict="0">
                <anchor moveWithCells="1">
                  <from>
                    <xdr:col>26</xdr:col>
                    <xdr:colOff>38100</xdr:colOff>
                    <xdr:row>16</xdr:row>
                    <xdr:rowOff>50800</xdr:rowOff>
                  </from>
                  <to>
                    <xdr:col>26</xdr:col>
                    <xdr:colOff>304800</xdr:colOff>
                    <xdr:row>16</xdr:row>
                    <xdr:rowOff>241300</xdr:rowOff>
                  </to>
                </anchor>
              </controlPr>
            </control>
          </mc:Choice>
        </mc:AlternateContent>
        <mc:AlternateContent xmlns:mc="http://schemas.openxmlformats.org/markup-compatibility/2006">
          <mc:Choice Requires="x14">
            <control shapeId="48252" r:id="rId60" name="Check Box 124">
              <controlPr locked="0" defaultSize="0" autoFill="0" autoLine="0" autoPict="0">
                <anchor moveWithCells="1">
                  <from>
                    <xdr:col>27</xdr:col>
                    <xdr:colOff>38100</xdr:colOff>
                    <xdr:row>16</xdr:row>
                    <xdr:rowOff>50800</xdr:rowOff>
                  </from>
                  <to>
                    <xdr:col>27</xdr:col>
                    <xdr:colOff>304800</xdr:colOff>
                    <xdr:row>16</xdr:row>
                    <xdr:rowOff>241300</xdr:rowOff>
                  </to>
                </anchor>
              </controlPr>
            </control>
          </mc:Choice>
        </mc:AlternateContent>
        <mc:AlternateContent xmlns:mc="http://schemas.openxmlformats.org/markup-compatibility/2006">
          <mc:Choice Requires="x14">
            <control shapeId="48253" r:id="rId61" name="Check Box 125">
              <controlPr locked="0" defaultSize="0" autoFill="0" autoLine="0" autoPict="0">
                <anchor moveWithCells="1">
                  <from>
                    <xdr:col>24</xdr:col>
                    <xdr:colOff>38100</xdr:colOff>
                    <xdr:row>17</xdr:row>
                    <xdr:rowOff>38100</xdr:rowOff>
                  </from>
                  <to>
                    <xdr:col>24</xdr:col>
                    <xdr:colOff>304800</xdr:colOff>
                    <xdr:row>17</xdr:row>
                    <xdr:rowOff>241300</xdr:rowOff>
                  </to>
                </anchor>
              </controlPr>
            </control>
          </mc:Choice>
        </mc:AlternateContent>
        <mc:AlternateContent xmlns:mc="http://schemas.openxmlformats.org/markup-compatibility/2006">
          <mc:Choice Requires="x14">
            <control shapeId="48254" r:id="rId62" name="Check Box 126">
              <controlPr locked="0" defaultSize="0" autoFill="0" autoLine="0" autoPict="0">
                <anchor moveWithCells="1">
                  <from>
                    <xdr:col>25</xdr:col>
                    <xdr:colOff>25400</xdr:colOff>
                    <xdr:row>17</xdr:row>
                    <xdr:rowOff>38100</xdr:rowOff>
                  </from>
                  <to>
                    <xdr:col>25</xdr:col>
                    <xdr:colOff>304800</xdr:colOff>
                    <xdr:row>17</xdr:row>
                    <xdr:rowOff>241300</xdr:rowOff>
                  </to>
                </anchor>
              </controlPr>
            </control>
          </mc:Choice>
        </mc:AlternateContent>
        <mc:AlternateContent xmlns:mc="http://schemas.openxmlformats.org/markup-compatibility/2006">
          <mc:Choice Requires="x14">
            <control shapeId="48255" r:id="rId63" name="Check Box 127">
              <controlPr locked="0" defaultSize="0" autoFill="0" autoLine="0" autoPict="0">
                <anchor moveWithCells="1">
                  <from>
                    <xdr:col>26</xdr:col>
                    <xdr:colOff>12700</xdr:colOff>
                    <xdr:row>17</xdr:row>
                    <xdr:rowOff>38100</xdr:rowOff>
                  </from>
                  <to>
                    <xdr:col>27</xdr:col>
                    <xdr:colOff>12700</xdr:colOff>
                    <xdr:row>17</xdr:row>
                    <xdr:rowOff>241300</xdr:rowOff>
                  </to>
                </anchor>
              </controlPr>
            </control>
          </mc:Choice>
        </mc:AlternateContent>
        <mc:AlternateContent xmlns:mc="http://schemas.openxmlformats.org/markup-compatibility/2006">
          <mc:Choice Requires="x14">
            <control shapeId="48256" r:id="rId64" name="Check Box 128">
              <controlPr locked="0" defaultSize="0" autoFill="0" autoLine="0" autoPict="0" macro="[0]!CheckBox84_Click">
                <anchor moveWithCells="1">
                  <from>
                    <xdr:col>27</xdr:col>
                    <xdr:colOff>25400</xdr:colOff>
                    <xdr:row>17</xdr:row>
                    <xdr:rowOff>50800</xdr:rowOff>
                  </from>
                  <to>
                    <xdr:col>27</xdr:col>
                    <xdr:colOff>304800</xdr:colOff>
                    <xdr:row>17</xdr:row>
                    <xdr:rowOff>241300</xdr:rowOff>
                  </to>
                </anchor>
              </controlPr>
            </control>
          </mc:Choice>
        </mc:AlternateContent>
        <mc:AlternateContent xmlns:mc="http://schemas.openxmlformats.org/markup-compatibility/2006">
          <mc:Choice Requires="x14">
            <control shapeId="48257" r:id="rId65" name="Check Box 129">
              <controlPr locked="0" defaultSize="0" autoFill="0" autoLine="0" autoPict="0">
                <anchor moveWithCells="1">
                  <from>
                    <xdr:col>24</xdr:col>
                    <xdr:colOff>12700</xdr:colOff>
                    <xdr:row>18</xdr:row>
                    <xdr:rowOff>38100</xdr:rowOff>
                  </from>
                  <to>
                    <xdr:col>25</xdr:col>
                    <xdr:colOff>0</xdr:colOff>
                    <xdr:row>18</xdr:row>
                    <xdr:rowOff>241300</xdr:rowOff>
                  </to>
                </anchor>
              </controlPr>
            </control>
          </mc:Choice>
        </mc:AlternateContent>
        <mc:AlternateContent xmlns:mc="http://schemas.openxmlformats.org/markup-compatibility/2006">
          <mc:Choice Requires="x14">
            <control shapeId="48258" r:id="rId66" name="Check Box 130">
              <controlPr locked="0" defaultSize="0" autoFill="0" autoLine="0" autoPict="0">
                <anchor moveWithCells="1">
                  <from>
                    <xdr:col>25</xdr:col>
                    <xdr:colOff>25400</xdr:colOff>
                    <xdr:row>18</xdr:row>
                    <xdr:rowOff>38100</xdr:rowOff>
                  </from>
                  <to>
                    <xdr:col>25</xdr:col>
                    <xdr:colOff>304800</xdr:colOff>
                    <xdr:row>18</xdr:row>
                    <xdr:rowOff>241300</xdr:rowOff>
                  </to>
                </anchor>
              </controlPr>
            </control>
          </mc:Choice>
        </mc:AlternateContent>
        <mc:AlternateContent xmlns:mc="http://schemas.openxmlformats.org/markup-compatibility/2006">
          <mc:Choice Requires="x14">
            <control shapeId="48259" r:id="rId67" name="Check Box 131">
              <controlPr locked="0" defaultSize="0" autoFill="0" autoLine="0" autoPict="0">
                <anchor moveWithCells="1">
                  <from>
                    <xdr:col>26</xdr:col>
                    <xdr:colOff>25400</xdr:colOff>
                    <xdr:row>18</xdr:row>
                    <xdr:rowOff>38100</xdr:rowOff>
                  </from>
                  <to>
                    <xdr:col>26</xdr:col>
                    <xdr:colOff>304800</xdr:colOff>
                    <xdr:row>18</xdr:row>
                    <xdr:rowOff>241300</xdr:rowOff>
                  </to>
                </anchor>
              </controlPr>
            </control>
          </mc:Choice>
        </mc:AlternateContent>
        <mc:AlternateContent xmlns:mc="http://schemas.openxmlformats.org/markup-compatibility/2006">
          <mc:Choice Requires="x14">
            <control shapeId="48260" r:id="rId68" name="Check Box 132">
              <controlPr locked="0" defaultSize="0" autoFill="0" autoLine="0" autoPict="0">
                <anchor moveWithCells="1">
                  <from>
                    <xdr:col>27</xdr:col>
                    <xdr:colOff>25400</xdr:colOff>
                    <xdr:row>18</xdr:row>
                    <xdr:rowOff>38100</xdr:rowOff>
                  </from>
                  <to>
                    <xdr:col>27</xdr:col>
                    <xdr:colOff>304800</xdr:colOff>
                    <xdr:row>18</xdr:row>
                    <xdr:rowOff>241300</xdr:rowOff>
                  </to>
                </anchor>
              </controlPr>
            </control>
          </mc:Choice>
        </mc:AlternateContent>
        <mc:AlternateContent xmlns:mc="http://schemas.openxmlformats.org/markup-compatibility/2006">
          <mc:Choice Requires="x14">
            <control shapeId="48261" r:id="rId69" name="Check Box 133">
              <controlPr locked="0" defaultSize="0" autoFill="0" autoLine="0" autoPict="0">
                <anchor moveWithCells="1">
                  <from>
                    <xdr:col>24</xdr:col>
                    <xdr:colOff>50800</xdr:colOff>
                    <xdr:row>19</xdr:row>
                    <xdr:rowOff>50800</xdr:rowOff>
                  </from>
                  <to>
                    <xdr:col>24</xdr:col>
                    <xdr:colOff>279400</xdr:colOff>
                    <xdr:row>19</xdr:row>
                    <xdr:rowOff>241300</xdr:rowOff>
                  </to>
                </anchor>
              </controlPr>
            </control>
          </mc:Choice>
        </mc:AlternateContent>
        <mc:AlternateContent xmlns:mc="http://schemas.openxmlformats.org/markup-compatibility/2006">
          <mc:Choice Requires="x14">
            <control shapeId="48262" r:id="rId70" name="Check Box 134">
              <controlPr locked="0" defaultSize="0" autoFill="0" autoLine="0" autoPict="0">
                <anchor moveWithCells="1">
                  <from>
                    <xdr:col>25</xdr:col>
                    <xdr:colOff>25400</xdr:colOff>
                    <xdr:row>19</xdr:row>
                    <xdr:rowOff>38100</xdr:rowOff>
                  </from>
                  <to>
                    <xdr:col>25</xdr:col>
                    <xdr:colOff>304800</xdr:colOff>
                    <xdr:row>19</xdr:row>
                    <xdr:rowOff>241300</xdr:rowOff>
                  </to>
                </anchor>
              </controlPr>
            </control>
          </mc:Choice>
        </mc:AlternateContent>
        <mc:AlternateContent xmlns:mc="http://schemas.openxmlformats.org/markup-compatibility/2006">
          <mc:Choice Requires="x14">
            <control shapeId="48263" r:id="rId71" name="Check Box 135">
              <controlPr locked="0" defaultSize="0" autoFill="0" autoLine="0" autoPict="0">
                <anchor moveWithCells="1">
                  <from>
                    <xdr:col>26</xdr:col>
                    <xdr:colOff>50800</xdr:colOff>
                    <xdr:row>19</xdr:row>
                    <xdr:rowOff>38100</xdr:rowOff>
                  </from>
                  <to>
                    <xdr:col>26</xdr:col>
                    <xdr:colOff>279400</xdr:colOff>
                    <xdr:row>19</xdr:row>
                    <xdr:rowOff>241300</xdr:rowOff>
                  </to>
                </anchor>
              </controlPr>
            </control>
          </mc:Choice>
        </mc:AlternateContent>
        <mc:AlternateContent xmlns:mc="http://schemas.openxmlformats.org/markup-compatibility/2006">
          <mc:Choice Requires="x14">
            <control shapeId="48264" r:id="rId72" name="Check Box 136">
              <controlPr locked="0" defaultSize="0" autoFill="0" autoLine="0" autoPict="0">
                <anchor moveWithCells="1">
                  <from>
                    <xdr:col>27</xdr:col>
                    <xdr:colOff>38100</xdr:colOff>
                    <xdr:row>19</xdr:row>
                    <xdr:rowOff>38100</xdr:rowOff>
                  </from>
                  <to>
                    <xdr:col>27</xdr:col>
                    <xdr:colOff>304800</xdr:colOff>
                    <xdr:row>19</xdr:row>
                    <xdr:rowOff>254000</xdr:rowOff>
                  </to>
                </anchor>
              </controlPr>
            </control>
          </mc:Choice>
        </mc:AlternateContent>
        <mc:AlternateContent xmlns:mc="http://schemas.openxmlformats.org/markup-compatibility/2006">
          <mc:Choice Requires="x14">
            <control shapeId="48265" r:id="rId73" name="Check Box 137">
              <controlPr locked="0" defaultSize="0" autoFill="0" autoLine="0" autoPict="0">
                <anchor moveWithCells="1">
                  <from>
                    <xdr:col>24</xdr:col>
                    <xdr:colOff>50800</xdr:colOff>
                    <xdr:row>20</xdr:row>
                    <xdr:rowOff>50800</xdr:rowOff>
                  </from>
                  <to>
                    <xdr:col>24</xdr:col>
                    <xdr:colOff>279400</xdr:colOff>
                    <xdr:row>20</xdr:row>
                    <xdr:rowOff>228600</xdr:rowOff>
                  </to>
                </anchor>
              </controlPr>
            </control>
          </mc:Choice>
        </mc:AlternateContent>
        <mc:AlternateContent xmlns:mc="http://schemas.openxmlformats.org/markup-compatibility/2006">
          <mc:Choice Requires="x14">
            <control shapeId="48266" r:id="rId74" name="Check Box 138">
              <controlPr locked="0" defaultSize="0" autoFill="0" autoLine="0" autoPict="0">
                <anchor moveWithCells="1">
                  <from>
                    <xdr:col>25</xdr:col>
                    <xdr:colOff>25400</xdr:colOff>
                    <xdr:row>20</xdr:row>
                    <xdr:rowOff>38100</xdr:rowOff>
                  </from>
                  <to>
                    <xdr:col>25</xdr:col>
                    <xdr:colOff>304800</xdr:colOff>
                    <xdr:row>20</xdr:row>
                    <xdr:rowOff>241300</xdr:rowOff>
                  </to>
                </anchor>
              </controlPr>
            </control>
          </mc:Choice>
        </mc:AlternateContent>
        <mc:AlternateContent xmlns:mc="http://schemas.openxmlformats.org/markup-compatibility/2006">
          <mc:Choice Requires="x14">
            <control shapeId="48267" r:id="rId75" name="Check Box 139">
              <controlPr locked="0" defaultSize="0" autoFill="0" autoLine="0" autoPict="0">
                <anchor moveWithCells="1">
                  <from>
                    <xdr:col>26</xdr:col>
                    <xdr:colOff>50800</xdr:colOff>
                    <xdr:row>20</xdr:row>
                    <xdr:rowOff>50800</xdr:rowOff>
                  </from>
                  <to>
                    <xdr:col>26</xdr:col>
                    <xdr:colOff>279400</xdr:colOff>
                    <xdr:row>20</xdr:row>
                    <xdr:rowOff>241300</xdr:rowOff>
                  </to>
                </anchor>
              </controlPr>
            </control>
          </mc:Choice>
        </mc:AlternateContent>
        <mc:AlternateContent xmlns:mc="http://schemas.openxmlformats.org/markup-compatibility/2006">
          <mc:Choice Requires="x14">
            <control shapeId="48268" r:id="rId76" name="Check Box 140">
              <controlPr locked="0" defaultSize="0" autoFill="0" autoLine="0" autoPict="0">
                <anchor moveWithCells="1">
                  <from>
                    <xdr:col>27</xdr:col>
                    <xdr:colOff>38100</xdr:colOff>
                    <xdr:row>20</xdr:row>
                    <xdr:rowOff>50800</xdr:rowOff>
                  </from>
                  <to>
                    <xdr:col>27</xdr:col>
                    <xdr:colOff>304800</xdr:colOff>
                    <xdr:row>20</xdr:row>
                    <xdr:rowOff>241300</xdr:rowOff>
                  </to>
                </anchor>
              </controlPr>
            </control>
          </mc:Choice>
        </mc:AlternateContent>
        <mc:AlternateContent xmlns:mc="http://schemas.openxmlformats.org/markup-compatibility/2006">
          <mc:Choice Requires="x14">
            <control shapeId="48269" r:id="rId77" name="Check Box 141">
              <controlPr locked="0" defaultSize="0" autoFill="0" autoLine="0" autoPict="0">
                <anchor moveWithCells="1">
                  <from>
                    <xdr:col>24</xdr:col>
                    <xdr:colOff>50800</xdr:colOff>
                    <xdr:row>22</xdr:row>
                    <xdr:rowOff>38100</xdr:rowOff>
                  </from>
                  <to>
                    <xdr:col>24</xdr:col>
                    <xdr:colOff>279400</xdr:colOff>
                    <xdr:row>22</xdr:row>
                    <xdr:rowOff>241300</xdr:rowOff>
                  </to>
                </anchor>
              </controlPr>
            </control>
          </mc:Choice>
        </mc:AlternateContent>
        <mc:AlternateContent xmlns:mc="http://schemas.openxmlformats.org/markup-compatibility/2006">
          <mc:Choice Requires="x14">
            <control shapeId="48270" r:id="rId78" name="Check Box 142">
              <controlPr locked="0" defaultSize="0" autoFill="0" autoLine="0" autoPict="0">
                <anchor moveWithCells="1">
                  <from>
                    <xdr:col>25</xdr:col>
                    <xdr:colOff>25400</xdr:colOff>
                    <xdr:row>22</xdr:row>
                    <xdr:rowOff>38100</xdr:rowOff>
                  </from>
                  <to>
                    <xdr:col>25</xdr:col>
                    <xdr:colOff>304800</xdr:colOff>
                    <xdr:row>22</xdr:row>
                    <xdr:rowOff>241300</xdr:rowOff>
                  </to>
                </anchor>
              </controlPr>
            </control>
          </mc:Choice>
        </mc:AlternateContent>
        <mc:AlternateContent xmlns:mc="http://schemas.openxmlformats.org/markup-compatibility/2006">
          <mc:Choice Requires="x14">
            <control shapeId="48271" r:id="rId79" name="Check Box 143">
              <controlPr locked="0" defaultSize="0" autoFill="0" autoLine="0" autoPict="0">
                <anchor moveWithCells="1">
                  <from>
                    <xdr:col>26</xdr:col>
                    <xdr:colOff>25400</xdr:colOff>
                    <xdr:row>22</xdr:row>
                    <xdr:rowOff>38100</xdr:rowOff>
                  </from>
                  <to>
                    <xdr:col>26</xdr:col>
                    <xdr:colOff>304800</xdr:colOff>
                    <xdr:row>22</xdr:row>
                    <xdr:rowOff>241300</xdr:rowOff>
                  </to>
                </anchor>
              </controlPr>
            </control>
          </mc:Choice>
        </mc:AlternateContent>
        <mc:AlternateContent xmlns:mc="http://schemas.openxmlformats.org/markup-compatibility/2006">
          <mc:Choice Requires="x14">
            <control shapeId="48272" r:id="rId80" name="Check Box 144">
              <controlPr locked="0" defaultSize="0" autoFill="0" autoLine="0" autoPict="0">
                <anchor moveWithCells="1">
                  <from>
                    <xdr:col>27</xdr:col>
                    <xdr:colOff>25400</xdr:colOff>
                    <xdr:row>22</xdr:row>
                    <xdr:rowOff>38100</xdr:rowOff>
                  </from>
                  <to>
                    <xdr:col>27</xdr:col>
                    <xdr:colOff>304800</xdr:colOff>
                    <xdr:row>22</xdr:row>
                    <xdr:rowOff>241300</xdr:rowOff>
                  </to>
                </anchor>
              </controlPr>
            </control>
          </mc:Choice>
        </mc:AlternateContent>
        <mc:AlternateContent xmlns:mc="http://schemas.openxmlformats.org/markup-compatibility/2006">
          <mc:Choice Requires="x14">
            <control shapeId="48273" r:id="rId81" name="Check Box 145">
              <controlPr locked="0" defaultSize="0" autoFill="0" autoLine="0" autoPict="0">
                <anchor moveWithCells="1">
                  <from>
                    <xdr:col>24</xdr:col>
                    <xdr:colOff>38100</xdr:colOff>
                    <xdr:row>23</xdr:row>
                    <xdr:rowOff>50800</xdr:rowOff>
                  </from>
                  <to>
                    <xdr:col>24</xdr:col>
                    <xdr:colOff>304800</xdr:colOff>
                    <xdr:row>23</xdr:row>
                    <xdr:rowOff>241300</xdr:rowOff>
                  </to>
                </anchor>
              </controlPr>
            </control>
          </mc:Choice>
        </mc:AlternateContent>
        <mc:AlternateContent xmlns:mc="http://schemas.openxmlformats.org/markup-compatibility/2006">
          <mc:Choice Requires="x14">
            <control shapeId="48274" r:id="rId82" name="Check Box 146">
              <controlPr locked="0" defaultSize="0" autoFill="0" autoLine="0" autoPict="0">
                <anchor moveWithCells="1">
                  <from>
                    <xdr:col>25</xdr:col>
                    <xdr:colOff>50800</xdr:colOff>
                    <xdr:row>23</xdr:row>
                    <xdr:rowOff>50800</xdr:rowOff>
                  </from>
                  <to>
                    <xdr:col>25</xdr:col>
                    <xdr:colOff>279400</xdr:colOff>
                    <xdr:row>23</xdr:row>
                    <xdr:rowOff>241300</xdr:rowOff>
                  </to>
                </anchor>
              </controlPr>
            </control>
          </mc:Choice>
        </mc:AlternateContent>
        <mc:AlternateContent xmlns:mc="http://schemas.openxmlformats.org/markup-compatibility/2006">
          <mc:Choice Requires="x14">
            <control shapeId="48275" r:id="rId83" name="Check Box 147">
              <controlPr locked="0" defaultSize="0" autoFill="0" autoLine="0" autoPict="0">
                <anchor moveWithCells="1">
                  <from>
                    <xdr:col>26</xdr:col>
                    <xdr:colOff>50800</xdr:colOff>
                    <xdr:row>23</xdr:row>
                    <xdr:rowOff>50800</xdr:rowOff>
                  </from>
                  <to>
                    <xdr:col>26</xdr:col>
                    <xdr:colOff>279400</xdr:colOff>
                    <xdr:row>23</xdr:row>
                    <xdr:rowOff>241300</xdr:rowOff>
                  </to>
                </anchor>
              </controlPr>
            </control>
          </mc:Choice>
        </mc:AlternateContent>
        <mc:AlternateContent xmlns:mc="http://schemas.openxmlformats.org/markup-compatibility/2006">
          <mc:Choice Requires="x14">
            <control shapeId="48276" r:id="rId84" name="Check Box 148">
              <controlPr locked="0" defaultSize="0" autoFill="0" autoLine="0" autoPict="0">
                <anchor moveWithCells="1">
                  <from>
                    <xdr:col>27</xdr:col>
                    <xdr:colOff>38100</xdr:colOff>
                    <xdr:row>23</xdr:row>
                    <xdr:rowOff>50800</xdr:rowOff>
                  </from>
                  <to>
                    <xdr:col>27</xdr:col>
                    <xdr:colOff>304800</xdr:colOff>
                    <xdr:row>23</xdr:row>
                    <xdr:rowOff>241300</xdr:rowOff>
                  </to>
                </anchor>
              </controlPr>
            </control>
          </mc:Choice>
        </mc:AlternateContent>
        <mc:AlternateContent xmlns:mc="http://schemas.openxmlformats.org/markup-compatibility/2006">
          <mc:Choice Requires="x14">
            <control shapeId="48277" r:id="rId85" name="Check Box 149">
              <controlPr locked="0" defaultSize="0" autoFill="0" autoLine="0" autoPict="0">
                <anchor moveWithCells="1">
                  <from>
                    <xdr:col>24</xdr:col>
                    <xdr:colOff>38100</xdr:colOff>
                    <xdr:row>24</xdr:row>
                    <xdr:rowOff>50800</xdr:rowOff>
                  </from>
                  <to>
                    <xdr:col>24</xdr:col>
                    <xdr:colOff>304800</xdr:colOff>
                    <xdr:row>24</xdr:row>
                    <xdr:rowOff>228600</xdr:rowOff>
                  </to>
                </anchor>
              </controlPr>
            </control>
          </mc:Choice>
        </mc:AlternateContent>
        <mc:AlternateContent xmlns:mc="http://schemas.openxmlformats.org/markup-compatibility/2006">
          <mc:Choice Requires="x14">
            <control shapeId="48278" r:id="rId86" name="Check Box 150">
              <controlPr locked="0" defaultSize="0" autoFill="0" autoLine="0" autoPict="0">
                <anchor moveWithCells="1">
                  <from>
                    <xdr:col>25</xdr:col>
                    <xdr:colOff>50800</xdr:colOff>
                    <xdr:row>24</xdr:row>
                    <xdr:rowOff>50800</xdr:rowOff>
                  </from>
                  <to>
                    <xdr:col>25</xdr:col>
                    <xdr:colOff>279400</xdr:colOff>
                    <xdr:row>24</xdr:row>
                    <xdr:rowOff>241300</xdr:rowOff>
                  </to>
                </anchor>
              </controlPr>
            </control>
          </mc:Choice>
        </mc:AlternateContent>
        <mc:AlternateContent xmlns:mc="http://schemas.openxmlformats.org/markup-compatibility/2006">
          <mc:Choice Requires="x14">
            <control shapeId="48279" r:id="rId87" name="Check Box 151">
              <controlPr locked="0" defaultSize="0" autoFill="0" autoLine="0" autoPict="0">
                <anchor moveWithCells="1">
                  <from>
                    <xdr:col>26</xdr:col>
                    <xdr:colOff>50800</xdr:colOff>
                    <xdr:row>24</xdr:row>
                    <xdr:rowOff>50800</xdr:rowOff>
                  </from>
                  <to>
                    <xdr:col>26</xdr:col>
                    <xdr:colOff>279400</xdr:colOff>
                    <xdr:row>24</xdr:row>
                    <xdr:rowOff>241300</xdr:rowOff>
                  </to>
                </anchor>
              </controlPr>
            </control>
          </mc:Choice>
        </mc:AlternateContent>
        <mc:AlternateContent xmlns:mc="http://schemas.openxmlformats.org/markup-compatibility/2006">
          <mc:Choice Requires="x14">
            <control shapeId="48280" r:id="rId88" name="Check Box 152">
              <controlPr locked="0" defaultSize="0" autoFill="0" autoLine="0" autoPict="0">
                <anchor moveWithCells="1">
                  <from>
                    <xdr:col>27</xdr:col>
                    <xdr:colOff>38100</xdr:colOff>
                    <xdr:row>24</xdr:row>
                    <xdr:rowOff>50800</xdr:rowOff>
                  </from>
                  <to>
                    <xdr:col>27</xdr:col>
                    <xdr:colOff>304800</xdr:colOff>
                    <xdr:row>24</xdr:row>
                    <xdr:rowOff>228600</xdr:rowOff>
                  </to>
                </anchor>
              </controlPr>
            </control>
          </mc:Choice>
        </mc:AlternateContent>
        <mc:AlternateContent xmlns:mc="http://schemas.openxmlformats.org/markup-compatibility/2006">
          <mc:Choice Requires="x14">
            <control shapeId="48281" r:id="rId89" name="Check Box 153">
              <controlPr locked="0" defaultSize="0" autoFill="0" autoLine="0" autoPict="0">
                <anchor moveWithCells="1">
                  <from>
                    <xdr:col>24</xdr:col>
                    <xdr:colOff>38100</xdr:colOff>
                    <xdr:row>25</xdr:row>
                    <xdr:rowOff>38100</xdr:rowOff>
                  </from>
                  <to>
                    <xdr:col>24</xdr:col>
                    <xdr:colOff>304800</xdr:colOff>
                    <xdr:row>25</xdr:row>
                    <xdr:rowOff>241300</xdr:rowOff>
                  </to>
                </anchor>
              </controlPr>
            </control>
          </mc:Choice>
        </mc:AlternateContent>
        <mc:AlternateContent xmlns:mc="http://schemas.openxmlformats.org/markup-compatibility/2006">
          <mc:Choice Requires="x14">
            <control shapeId="48282" r:id="rId90" name="Check Box 154">
              <controlPr locked="0" defaultSize="0" autoFill="0" autoLine="0" autoPict="0">
                <anchor moveWithCells="1">
                  <from>
                    <xdr:col>25</xdr:col>
                    <xdr:colOff>50800</xdr:colOff>
                    <xdr:row>25</xdr:row>
                    <xdr:rowOff>38100</xdr:rowOff>
                  </from>
                  <to>
                    <xdr:col>25</xdr:col>
                    <xdr:colOff>279400</xdr:colOff>
                    <xdr:row>25</xdr:row>
                    <xdr:rowOff>241300</xdr:rowOff>
                  </to>
                </anchor>
              </controlPr>
            </control>
          </mc:Choice>
        </mc:AlternateContent>
        <mc:AlternateContent xmlns:mc="http://schemas.openxmlformats.org/markup-compatibility/2006">
          <mc:Choice Requires="x14">
            <control shapeId="48283" r:id="rId91" name="Check Box 155">
              <controlPr locked="0" defaultSize="0" autoFill="0" autoLine="0" autoPict="0">
                <anchor moveWithCells="1">
                  <from>
                    <xdr:col>26</xdr:col>
                    <xdr:colOff>25400</xdr:colOff>
                    <xdr:row>25</xdr:row>
                    <xdr:rowOff>38100</xdr:rowOff>
                  </from>
                  <to>
                    <xdr:col>26</xdr:col>
                    <xdr:colOff>304800</xdr:colOff>
                    <xdr:row>25</xdr:row>
                    <xdr:rowOff>241300</xdr:rowOff>
                  </to>
                </anchor>
              </controlPr>
            </control>
          </mc:Choice>
        </mc:AlternateContent>
        <mc:AlternateContent xmlns:mc="http://schemas.openxmlformats.org/markup-compatibility/2006">
          <mc:Choice Requires="x14">
            <control shapeId="48284" r:id="rId92" name="Check Box 156">
              <controlPr locked="0" defaultSize="0" autoFill="0" autoLine="0" autoPict="0" macro="[0]!CheckBox84_Click">
                <anchor moveWithCells="1">
                  <from>
                    <xdr:col>27</xdr:col>
                    <xdr:colOff>50800</xdr:colOff>
                    <xdr:row>25</xdr:row>
                    <xdr:rowOff>50800</xdr:rowOff>
                  </from>
                  <to>
                    <xdr:col>27</xdr:col>
                    <xdr:colOff>279400</xdr:colOff>
                    <xdr:row>25</xdr:row>
                    <xdr:rowOff>241300</xdr:rowOff>
                  </to>
                </anchor>
              </controlPr>
            </control>
          </mc:Choice>
        </mc:AlternateContent>
        <mc:AlternateContent xmlns:mc="http://schemas.openxmlformats.org/markup-compatibility/2006">
          <mc:Choice Requires="x14">
            <control shapeId="48285" r:id="rId93" name="Check Box 157">
              <controlPr locked="0" defaultSize="0" autoFill="0" autoLine="0" autoPict="0">
                <anchor moveWithCells="1">
                  <from>
                    <xdr:col>24</xdr:col>
                    <xdr:colOff>25400</xdr:colOff>
                    <xdr:row>26</xdr:row>
                    <xdr:rowOff>50800</xdr:rowOff>
                  </from>
                  <to>
                    <xdr:col>24</xdr:col>
                    <xdr:colOff>304800</xdr:colOff>
                    <xdr:row>26</xdr:row>
                    <xdr:rowOff>241300</xdr:rowOff>
                  </to>
                </anchor>
              </controlPr>
            </control>
          </mc:Choice>
        </mc:AlternateContent>
        <mc:AlternateContent xmlns:mc="http://schemas.openxmlformats.org/markup-compatibility/2006">
          <mc:Choice Requires="x14">
            <control shapeId="48286" r:id="rId94" name="Check Box 158">
              <controlPr locked="0" defaultSize="0" autoFill="0" autoLine="0" autoPict="0">
                <anchor moveWithCells="1">
                  <from>
                    <xdr:col>25</xdr:col>
                    <xdr:colOff>38100</xdr:colOff>
                    <xdr:row>26</xdr:row>
                    <xdr:rowOff>50800</xdr:rowOff>
                  </from>
                  <to>
                    <xdr:col>25</xdr:col>
                    <xdr:colOff>304800</xdr:colOff>
                    <xdr:row>26</xdr:row>
                    <xdr:rowOff>241300</xdr:rowOff>
                  </to>
                </anchor>
              </controlPr>
            </control>
          </mc:Choice>
        </mc:AlternateContent>
        <mc:AlternateContent xmlns:mc="http://schemas.openxmlformats.org/markup-compatibility/2006">
          <mc:Choice Requires="x14">
            <control shapeId="48287" r:id="rId95" name="Check Box 159">
              <controlPr locked="0" defaultSize="0" autoFill="0" autoLine="0" autoPict="0">
                <anchor moveWithCells="1">
                  <from>
                    <xdr:col>26</xdr:col>
                    <xdr:colOff>38100</xdr:colOff>
                    <xdr:row>26</xdr:row>
                    <xdr:rowOff>38100</xdr:rowOff>
                  </from>
                  <to>
                    <xdr:col>26</xdr:col>
                    <xdr:colOff>304800</xdr:colOff>
                    <xdr:row>26</xdr:row>
                    <xdr:rowOff>241300</xdr:rowOff>
                  </to>
                </anchor>
              </controlPr>
            </control>
          </mc:Choice>
        </mc:AlternateContent>
        <mc:AlternateContent xmlns:mc="http://schemas.openxmlformats.org/markup-compatibility/2006">
          <mc:Choice Requires="x14">
            <control shapeId="48288" r:id="rId96" name="Check Box 160">
              <controlPr locked="0" defaultSize="0" autoFill="0" autoLine="0" autoPict="0">
                <anchor moveWithCells="1">
                  <from>
                    <xdr:col>27</xdr:col>
                    <xdr:colOff>50800</xdr:colOff>
                    <xdr:row>26</xdr:row>
                    <xdr:rowOff>38100</xdr:rowOff>
                  </from>
                  <to>
                    <xdr:col>27</xdr:col>
                    <xdr:colOff>279400</xdr:colOff>
                    <xdr:row>26</xdr:row>
                    <xdr:rowOff>241300</xdr:rowOff>
                  </to>
                </anchor>
              </controlPr>
            </control>
          </mc:Choice>
        </mc:AlternateContent>
        <mc:AlternateContent xmlns:mc="http://schemas.openxmlformats.org/markup-compatibility/2006">
          <mc:Choice Requires="x14">
            <control shapeId="48289" r:id="rId97" name="Check Box 161">
              <controlPr locked="0" defaultSize="0" autoFill="0" autoLine="0" autoPict="0">
                <anchor moveWithCells="1">
                  <from>
                    <xdr:col>24</xdr:col>
                    <xdr:colOff>38100</xdr:colOff>
                    <xdr:row>27</xdr:row>
                    <xdr:rowOff>50800</xdr:rowOff>
                  </from>
                  <to>
                    <xdr:col>24</xdr:col>
                    <xdr:colOff>304800</xdr:colOff>
                    <xdr:row>27</xdr:row>
                    <xdr:rowOff>241300</xdr:rowOff>
                  </to>
                </anchor>
              </controlPr>
            </control>
          </mc:Choice>
        </mc:AlternateContent>
        <mc:AlternateContent xmlns:mc="http://schemas.openxmlformats.org/markup-compatibility/2006">
          <mc:Choice Requires="x14">
            <control shapeId="48290" r:id="rId98" name="Check Box 162">
              <controlPr locked="0" defaultSize="0" autoFill="0" autoLine="0" autoPict="0">
                <anchor moveWithCells="1">
                  <from>
                    <xdr:col>25</xdr:col>
                    <xdr:colOff>38100</xdr:colOff>
                    <xdr:row>27</xdr:row>
                    <xdr:rowOff>50800</xdr:rowOff>
                  </from>
                  <to>
                    <xdr:col>25</xdr:col>
                    <xdr:colOff>304800</xdr:colOff>
                    <xdr:row>27</xdr:row>
                    <xdr:rowOff>241300</xdr:rowOff>
                  </to>
                </anchor>
              </controlPr>
            </control>
          </mc:Choice>
        </mc:AlternateContent>
        <mc:AlternateContent xmlns:mc="http://schemas.openxmlformats.org/markup-compatibility/2006">
          <mc:Choice Requires="x14">
            <control shapeId="48291" r:id="rId99" name="Check Box 163">
              <controlPr locked="0" defaultSize="0" autoFill="0" autoLine="0" autoPict="0">
                <anchor moveWithCells="1">
                  <from>
                    <xdr:col>26</xdr:col>
                    <xdr:colOff>38100</xdr:colOff>
                    <xdr:row>27</xdr:row>
                    <xdr:rowOff>50800</xdr:rowOff>
                  </from>
                  <to>
                    <xdr:col>26</xdr:col>
                    <xdr:colOff>304800</xdr:colOff>
                    <xdr:row>27</xdr:row>
                    <xdr:rowOff>241300</xdr:rowOff>
                  </to>
                </anchor>
              </controlPr>
            </control>
          </mc:Choice>
        </mc:AlternateContent>
        <mc:AlternateContent xmlns:mc="http://schemas.openxmlformats.org/markup-compatibility/2006">
          <mc:Choice Requires="x14">
            <control shapeId="48292" r:id="rId100" name="Check Box 164">
              <controlPr locked="0" defaultSize="0" autoFill="0" autoLine="0" autoPict="0">
                <anchor moveWithCells="1">
                  <from>
                    <xdr:col>27</xdr:col>
                    <xdr:colOff>38100</xdr:colOff>
                    <xdr:row>27</xdr:row>
                    <xdr:rowOff>38100</xdr:rowOff>
                  </from>
                  <to>
                    <xdr:col>27</xdr:col>
                    <xdr:colOff>304800</xdr:colOff>
                    <xdr:row>27</xdr:row>
                    <xdr:rowOff>254000</xdr:rowOff>
                  </to>
                </anchor>
              </controlPr>
            </control>
          </mc:Choice>
        </mc:AlternateContent>
        <mc:AlternateContent xmlns:mc="http://schemas.openxmlformats.org/markup-compatibility/2006">
          <mc:Choice Requires="x14">
            <control shapeId="48293" r:id="rId101" name="Check Box 165">
              <controlPr locked="0" defaultSize="0" autoFill="0" autoLine="0" autoPict="0">
                <anchor moveWithCells="1">
                  <from>
                    <xdr:col>24</xdr:col>
                    <xdr:colOff>38100</xdr:colOff>
                    <xdr:row>28</xdr:row>
                    <xdr:rowOff>50800</xdr:rowOff>
                  </from>
                  <to>
                    <xdr:col>24</xdr:col>
                    <xdr:colOff>304800</xdr:colOff>
                    <xdr:row>28</xdr:row>
                    <xdr:rowOff>228600</xdr:rowOff>
                  </to>
                </anchor>
              </controlPr>
            </control>
          </mc:Choice>
        </mc:AlternateContent>
        <mc:AlternateContent xmlns:mc="http://schemas.openxmlformats.org/markup-compatibility/2006">
          <mc:Choice Requires="x14">
            <control shapeId="48294" r:id="rId102" name="Check Box 166">
              <controlPr locked="0" defaultSize="0" autoFill="0" autoLine="0" autoPict="0">
                <anchor moveWithCells="1">
                  <from>
                    <xdr:col>25</xdr:col>
                    <xdr:colOff>38100</xdr:colOff>
                    <xdr:row>28</xdr:row>
                    <xdr:rowOff>50800</xdr:rowOff>
                  </from>
                  <to>
                    <xdr:col>25</xdr:col>
                    <xdr:colOff>304800</xdr:colOff>
                    <xdr:row>28</xdr:row>
                    <xdr:rowOff>241300</xdr:rowOff>
                  </to>
                </anchor>
              </controlPr>
            </control>
          </mc:Choice>
        </mc:AlternateContent>
        <mc:AlternateContent xmlns:mc="http://schemas.openxmlformats.org/markup-compatibility/2006">
          <mc:Choice Requires="x14">
            <control shapeId="48295" r:id="rId103" name="Check Box 167">
              <controlPr locked="0" defaultSize="0" autoFill="0" autoLine="0" autoPict="0">
                <anchor moveWithCells="1">
                  <from>
                    <xdr:col>26</xdr:col>
                    <xdr:colOff>38100</xdr:colOff>
                    <xdr:row>28</xdr:row>
                    <xdr:rowOff>50800</xdr:rowOff>
                  </from>
                  <to>
                    <xdr:col>26</xdr:col>
                    <xdr:colOff>304800</xdr:colOff>
                    <xdr:row>28</xdr:row>
                    <xdr:rowOff>228600</xdr:rowOff>
                  </to>
                </anchor>
              </controlPr>
            </control>
          </mc:Choice>
        </mc:AlternateContent>
        <mc:AlternateContent xmlns:mc="http://schemas.openxmlformats.org/markup-compatibility/2006">
          <mc:Choice Requires="x14">
            <control shapeId="48296" r:id="rId104" name="Check Box 168">
              <controlPr locked="0" defaultSize="0" autoFill="0" autoLine="0" autoPict="0">
                <anchor moveWithCells="1">
                  <from>
                    <xdr:col>27</xdr:col>
                    <xdr:colOff>25400</xdr:colOff>
                    <xdr:row>28</xdr:row>
                    <xdr:rowOff>38100</xdr:rowOff>
                  </from>
                  <to>
                    <xdr:col>27</xdr:col>
                    <xdr:colOff>304800</xdr:colOff>
                    <xdr:row>28</xdr:row>
                    <xdr:rowOff>241300</xdr:rowOff>
                  </to>
                </anchor>
              </controlPr>
            </control>
          </mc:Choice>
        </mc:AlternateContent>
        <mc:AlternateContent xmlns:mc="http://schemas.openxmlformats.org/markup-compatibility/2006">
          <mc:Choice Requires="x14">
            <control shapeId="48297" r:id="rId105" name="Check Box 169">
              <controlPr locked="0" defaultSize="0" autoFill="0" autoLine="0" autoPict="0">
                <anchor moveWithCells="1">
                  <from>
                    <xdr:col>24</xdr:col>
                    <xdr:colOff>38100</xdr:colOff>
                    <xdr:row>31</xdr:row>
                    <xdr:rowOff>38100</xdr:rowOff>
                  </from>
                  <to>
                    <xdr:col>24</xdr:col>
                    <xdr:colOff>304800</xdr:colOff>
                    <xdr:row>31</xdr:row>
                    <xdr:rowOff>241300</xdr:rowOff>
                  </to>
                </anchor>
              </controlPr>
            </control>
          </mc:Choice>
        </mc:AlternateContent>
        <mc:AlternateContent xmlns:mc="http://schemas.openxmlformats.org/markup-compatibility/2006">
          <mc:Choice Requires="x14">
            <control shapeId="48298" r:id="rId106" name="Check Box 170">
              <controlPr locked="0" defaultSize="0" autoFill="0" autoLine="0" autoPict="0">
                <anchor moveWithCells="1">
                  <from>
                    <xdr:col>25</xdr:col>
                    <xdr:colOff>38100</xdr:colOff>
                    <xdr:row>31</xdr:row>
                    <xdr:rowOff>50800</xdr:rowOff>
                  </from>
                  <to>
                    <xdr:col>25</xdr:col>
                    <xdr:colOff>304800</xdr:colOff>
                    <xdr:row>31</xdr:row>
                    <xdr:rowOff>241300</xdr:rowOff>
                  </to>
                </anchor>
              </controlPr>
            </control>
          </mc:Choice>
        </mc:AlternateContent>
        <mc:AlternateContent xmlns:mc="http://schemas.openxmlformats.org/markup-compatibility/2006">
          <mc:Choice Requires="x14">
            <control shapeId="48299" r:id="rId107" name="Check Box 171">
              <controlPr locked="0" defaultSize="0" autoFill="0" autoLine="0" autoPict="0">
                <anchor moveWithCells="1">
                  <from>
                    <xdr:col>26</xdr:col>
                    <xdr:colOff>38100</xdr:colOff>
                    <xdr:row>31</xdr:row>
                    <xdr:rowOff>38100</xdr:rowOff>
                  </from>
                  <to>
                    <xdr:col>26</xdr:col>
                    <xdr:colOff>304800</xdr:colOff>
                    <xdr:row>31</xdr:row>
                    <xdr:rowOff>241300</xdr:rowOff>
                  </to>
                </anchor>
              </controlPr>
            </control>
          </mc:Choice>
        </mc:AlternateContent>
        <mc:AlternateContent xmlns:mc="http://schemas.openxmlformats.org/markup-compatibility/2006">
          <mc:Choice Requires="x14">
            <control shapeId="48300" r:id="rId108" name="Check Box 172">
              <controlPr locked="0" defaultSize="0" autoFill="0" autoLine="0" autoPict="0">
                <anchor moveWithCells="1">
                  <from>
                    <xdr:col>27</xdr:col>
                    <xdr:colOff>50800</xdr:colOff>
                    <xdr:row>31</xdr:row>
                    <xdr:rowOff>50800</xdr:rowOff>
                  </from>
                  <to>
                    <xdr:col>27</xdr:col>
                    <xdr:colOff>279400</xdr:colOff>
                    <xdr:row>31</xdr:row>
                    <xdr:rowOff>241300</xdr:rowOff>
                  </to>
                </anchor>
              </controlPr>
            </control>
          </mc:Choice>
        </mc:AlternateContent>
        <mc:AlternateContent xmlns:mc="http://schemas.openxmlformats.org/markup-compatibility/2006">
          <mc:Choice Requires="x14">
            <control shapeId="48301" r:id="rId109" name="Check Box 173">
              <controlPr locked="0" defaultSize="0" autoFill="0" autoLine="0" autoPict="0">
                <anchor moveWithCells="1">
                  <from>
                    <xdr:col>24</xdr:col>
                    <xdr:colOff>50800</xdr:colOff>
                    <xdr:row>33</xdr:row>
                    <xdr:rowOff>50800</xdr:rowOff>
                  </from>
                  <to>
                    <xdr:col>24</xdr:col>
                    <xdr:colOff>279400</xdr:colOff>
                    <xdr:row>33</xdr:row>
                    <xdr:rowOff>241300</xdr:rowOff>
                  </to>
                </anchor>
              </controlPr>
            </control>
          </mc:Choice>
        </mc:AlternateContent>
        <mc:AlternateContent xmlns:mc="http://schemas.openxmlformats.org/markup-compatibility/2006">
          <mc:Choice Requires="x14">
            <control shapeId="48302" r:id="rId110" name="Check Box 174">
              <controlPr locked="0" defaultSize="0" autoFill="0" autoLine="0" autoPict="0">
                <anchor moveWithCells="1">
                  <from>
                    <xdr:col>25</xdr:col>
                    <xdr:colOff>50800</xdr:colOff>
                    <xdr:row>33</xdr:row>
                    <xdr:rowOff>50800</xdr:rowOff>
                  </from>
                  <to>
                    <xdr:col>25</xdr:col>
                    <xdr:colOff>279400</xdr:colOff>
                    <xdr:row>33</xdr:row>
                    <xdr:rowOff>241300</xdr:rowOff>
                  </to>
                </anchor>
              </controlPr>
            </control>
          </mc:Choice>
        </mc:AlternateContent>
        <mc:AlternateContent xmlns:mc="http://schemas.openxmlformats.org/markup-compatibility/2006">
          <mc:Choice Requires="x14">
            <control shapeId="48303" r:id="rId111" name="Check Box 175">
              <controlPr locked="0" defaultSize="0" autoFill="0" autoLine="0" autoPict="0">
                <anchor moveWithCells="1">
                  <from>
                    <xdr:col>26</xdr:col>
                    <xdr:colOff>25400</xdr:colOff>
                    <xdr:row>33</xdr:row>
                    <xdr:rowOff>38100</xdr:rowOff>
                  </from>
                  <to>
                    <xdr:col>26</xdr:col>
                    <xdr:colOff>317500</xdr:colOff>
                    <xdr:row>33</xdr:row>
                    <xdr:rowOff>241300</xdr:rowOff>
                  </to>
                </anchor>
              </controlPr>
            </control>
          </mc:Choice>
        </mc:AlternateContent>
        <mc:AlternateContent xmlns:mc="http://schemas.openxmlformats.org/markup-compatibility/2006">
          <mc:Choice Requires="x14">
            <control shapeId="48304" r:id="rId112" name="Check Box 176">
              <controlPr locked="0" defaultSize="0" autoFill="0" autoLine="0" autoPict="0">
                <anchor moveWithCells="1">
                  <from>
                    <xdr:col>27</xdr:col>
                    <xdr:colOff>50800</xdr:colOff>
                    <xdr:row>33</xdr:row>
                    <xdr:rowOff>50800</xdr:rowOff>
                  </from>
                  <to>
                    <xdr:col>27</xdr:col>
                    <xdr:colOff>279400</xdr:colOff>
                    <xdr:row>33</xdr:row>
                    <xdr:rowOff>241300</xdr:rowOff>
                  </to>
                </anchor>
              </controlPr>
            </control>
          </mc:Choice>
        </mc:AlternateContent>
        <mc:AlternateContent xmlns:mc="http://schemas.openxmlformats.org/markup-compatibility/2006">
          <mc:Choice Requires="x14">
            <control shapeId="48305" r:id="rId113" name="Check Box 177">
              <controlPr locked="0" defaultSize="0" autoFill="0" autoLine="0" autoPict="0">
                <anchor moveWithCells="1">
                  <from>
                    <xdr:col>24</xdr:col>
                    <xdr:colOff>63500</xdr:colOff>
                    <xdr:row>34</xdr:row>
                    <xdr:rowOff>50800</xdr:rowOff>
                  </from>
                  <to>
                    <xdr:col>24</xdr:col>
                    <xdr:colOff>279400</xdr:colOff>
                    <xdr:row>34</xdr:row>
                    <xdr:rowOff>228600</xdr:rowOff>
                  </to>
                </anchor>
              </controlPr>
            </control>
          </mc:Choice>
        </mc:AlternateContent>
        <mc:AlternateContent xmlns:mc="http://schemas.openxmlformats.org/markup-compatibility/2006">
          <mc:Choice Requires="x14">
            <control shapeId="48306" r:id="rId114" name="Check Box 178">
              <controlPr locked="0" defaultSize="0" autoFill="0" autoLine="0" autoPict="0">
                <anchor moveWithCells="1">
                  <from>
                    <xdr:col>25</xdr:col>
                    <xdr:colOff>50800</xdr:colOff>
                    <xdr:row>34</xdr:row>
                    <xdr:rowOff>50800</xdr:rowOff>
                  </from>
                  <to>
                    <xdr:col>25</xdr:col>
                    <xdr:colOff>279400</xdr:colOff>
                    <xdr:row>34</xdr:row>
                    <xdr:rowOff>241300</xdr:rowOff>
                  </to>
                </anchor>
              </controlPr>
            </control>
          </mc:Choice>
        </mc:AlternateContent>
        <mc:AlternateContent xmlns:mc="http://schemas.openxmlformats.org/markup-compatibility/2006">
          <mc:Choice Requires="x14">
            <control shapeId="48307" r:id="rId115" name="Check Box 179">
              <controlPr locked="0" defaultSize="0" autoFill="0" autoLine="0" autoPict="0">
                <anchor moveWithCells="1">
                  <from>
                    <xdr:col>26</xdr:col>
                    <xdr:colOff>25400</xdr:colOff>
                    <xdr:row>34</xdr:row>
                    <xdr:rowOff>50800</xdr:rowOff>
                  </from>
                  <to>
                    <xdr:col>26</xdr:col>
                    <xdr:colOff>317500</xdr:colOff>
                    <xdr:row>34</xdr:row>
                    <xdr:rowOff>228600</xdr:rowOff>
                  </to>
                </anchor>
              </controlPr>
            </control>
          </mc:Choice>
        </mc:AlternateContent>
        <mc:AlternateContent xmlns:mc="http://schemas.openxmlformats.org/markup-compatibility/2006">
          <mc:Choice Requires="x14">
            <control shapeId="48308" r:id="rId116" name="Check Box 180">
              <controlPr locked="0" defaultSize="0" autoFill="0" autoLine="0" autoPict="0">
                <anchor moveWithCells="1">
                  <from>
                    <xdr:col>27</xdr:col>
                    <xdr:colOff>50800</xdr:colOff>
                    <xdr:row>34</xdr:row>
                    <xdr:rowOff>50800</xdr:rowOff>
                  </from>
                  <to>
                    <xdr:col>27</xdr:col>
                    <xdr:colOff>279400</xdr:colOff>
                    <xdr:row>34</xdr:row>
                    <xdr:rowOff>241300</xdr:rowOff>
                  </to>
                </anchor>
              </controlPr>
            </control>
          </mc:Choice>
        </mc:AlternateContent>
        <mc:AlternateContent xmlns:mc="http://schemas.openxmlformats.org/markup-compatibility/2006">
          <mc:Choice Requires="x14">
            <control shapeId="48309" r:id="rId117" name="Check Box 181">
              <controlPr locked="0" defaultSize="0" autoFill="0" autoLine="0" autoPict="0">
                <anchor moveWithCells="1">
                  <from>
                    <xdr:col>24</xdr:col>
                    <xdr:colOff>50800</xdr:colOff>
                    <xdr:row>35</xdr:row>
                    <xdr:rowOff>38100</xdr:rowOff>
                  </from>
                  <to>
                    <xdr:col>24</xdr:col>
                    <xdr:colOff>304800</xdr:colOff>
                    <xdr:row>35</xdr:row>
                    <xdr:rowOff>241300</xdr:rowOff>
                  </to>
                </anchor>
              </controlPr>
            </control>
          </mc:Choice>
        </mc:AlternateContent>
        <mc:AlternateContent xmlns:mc="http://schemas.openxmlformats.org/markup-compatibility/2006">
          <mc:Choice Requires="x14">
            <control shapeId="48310" r:id="rId118" name="Check Box 182">
              <controlPr locked="0" defaultSize="0" autoFill="0" autoLine="0" autoPict="0">
                <anchor moveWithCells="1">
                  <from>
                    <xdr:col>25</xdr:col>
                    <xdr:colOff>50800</xdr:colOff>
                    <xdr:row>35</xdr:row>
                    <xdr:rowOff>38100</xdr:rowOff>
                  </from>
                  <to>
                    <xdr:col>25</xdr:col>
                    <xdr:colOff>304800</xdr:colOff>
                    <xdr:row>35</xdr:row>
                    <xdr:rowOff>241300</xdr:rowOff>
                  </to>
                </anchor>
              </controlPr>
            </control>
          </mc:Choice>
        </mc:AlternateContent>
        <mc:AlternateContent xmlns:mc="http://schemas.openxmlformats.org/markup-compatibility/2006">
          <mc:Choice Requires="x14">
            <control shapeId="48311" r:id="rId119" name="Check Box 183">
              <controlPr locked="0" defaultSize="0" autoFill="0" autoLine="0" autoPict="0">
                <anchor moveWithCells="1">
                  <from>
                    <xdr:col>26</xdr:col>
                    <xdr:colOff>25400</xdr:colOff>
                    <xdr:row>35</xdr:row>
                    <xdr:rowOff>38100</xdr:rowOff>
                  </from>
                  <to>
                    <xdr:col>26</xdr:col>
                    <xdr:colOff>304800</xdr:colOff>
                    <xdr:row>35</xdr:row>
                    <xdr:rowOff>241300</xdr:rowOff>
                  </to>
                </anchor>
              </controlPr>
            </control>
          </mc:Choice>
        </mc:AlternateContent>
        <mc:AlternateContent xmlns:mc="http://schemas.openxmlformats.org/markup-compatibility/2006">
          <mc:Choice Requires="x14">
            <control shapeId="48312" r:id="rId120" name="Check Box 184">
              <controlPr locked="0" defaultSize="0" autoFill="0" autoLine="0" autoPict="0" macro="[0]!CheckBox84_Click">
                <anchor moveWithCells="1">
                  <from>
                    <xdr:col>27</xdr:col>
                    <xdr:colOff>38100</xdr:colOff>
                    <xdr:row>35</xdr:row>
                    <xdr:rowOff>50800</xdr:rowOff>
                  </from>
                  <to>
                    <xdr:col>27</xdr:col>
                    <xdr:colOff>304800</xdr:colOff>
                    <xdr:row>35</xdr:row>
                    <xdr:rowOff>228600</xdr:rowOff>
                  </to>
                </anchor>
              </controlPr>
            </control>
          </mc:Choice>
        </mc:AlternateContent>
        <mc:AlternateContent xmlns:mc="http://schemas.openxmlformats.org/markup-compatibility/2006">
          <mc:Choice Requires="x14">
            <control shapeId="48313" r:id="rId121" name="Check Box 185">
              <controlPr locked="0" defaultSize="0" autoFill="0" autoLine="0" autoPict="0">
                <anchor moveWithCells="1">
                  <from>
                    <xdr:col>24</xdr:col>
                    <xdr:colOff>25400</xdr:colOff>
                    <xdr:row>37</xdr:row>
                    <xdr:rowOff>38100</xdr:rowOff>
                  </from>
                  <to>
                    <xdr:col>24</xdr:col>
                    <xdr:colOff>304800</xdr:colOff>
                    <xdr:row>37</xdr:row>
                    <xdr:rowOff>241300</xdr:rowOff>
                  </to>
                </anchor>
              </controlPr>
            </control>
          </mc:Choice>
        </mc:AlternateContent>
        <mc:AlternateContent xmlns:mc="http://schemas.openxmlformats.org/markup-compatibility/2006">
          <mc:Choice Requires="x14">
            <control shapeId="48314" r:id="rId122" name="Check Box 186">
              <controlPr locked="0" defaultSize="0" autoFill="0" autoLine="0" autoPict="0">
                <anchor moveWithCells="1">
                  <from>
                    <xdr:col>25</xdr:col>
                    <xdr:colOff>63500</xdr:colOff>
                    <xdr:row>37</xdr:row>
                    <xdr:rowOff>38100</xdr:rowOff>
                  </from>
                  <to>
                    <xdr:col>25</xdr:col>
                    <xdr:colOff>279400</xdr:colOff>
                    <xdr:row>37</xdr:row>
                    <xdr:rowOff>241300</xdr:rowOff>
                  </to>
                </anchor>
              </controlPr>
            </control>
          </mc:Choice>
        </mc:AlternateContent>
        <mc:AlternateContent xmlns:mc="http://schemas.openxmlformats.org/markup-compatibility/2006">
          <mc:Choice Requires="x14">
            <control shapeId="48315" r:id="rId123" name="Check Box 187">
              <controlPr locked="0" defaultSize="0" autoFill="0" autoLine="0" autoPict="0">
                <anchor moveWithCells="1">
                  <from>
                    <xdr:col>26</xdr:col>
                    <xdr:colOff>25400</xdr:colOff>
                    <xdr:row>37</xdr:row>
                    <xdr:rowOff>38100</xdr:rowOff>
                  </from>
                  <to>
                    <xdr:col>26</xdr:col>
                    <xdr:colOff>304800</xdr:colOff>
                    <xdr:row>37</xdr:row>
                    <xdr:rowOff>241300</xdr:rowOff>
                  </to>
                </anchor>
              </controlPr>
            </control>
          </mc:Choice>
        </mc:AlternateContent>
        <mc:AlternateContent xmlns:mc="http://schemas.openxmlformats.org/markup-compatibility/2006">
          <mc:Choice Requires="x14">
            <control shapeId="48316" r:id="rId124" name="Check Box 188">
              <controlPr locked="0" defaultSize="0" autoFill="0" autoLine="0" autoPict="0">
                <anchor moveWithCells="1">
                  <from>
                    <xdr:col>27</xdr:col>
                    <xdr:colOff>38100</xdr:colOff>
                    <xdr:row>37</xdr:row>
                    <xdr:rowOff>38100</xdr:rowOff>
                  </from>
                  <to>
                    <xdr:col>27</xdr:col>
                    <xdr:colOff>304800</xdr:colOff>
                    <xdr:row>37</xdr:row>
                    <xdr:rowOff>241300</xdr:rowOff>
                  </to>
                </anchor>
              </controlPr>
            </control>
          </mc:Choice>
        </mc:AlternateContent>
        <mc:AlternateContent xmlns:mc="http://schemas.openxmlformats.org/markup-compatibility/2006">
          <mc:Choice Requires="x14">
            <control shapeId="48317" r:id="rId125" name="Check Box 189">
              <controlPr locked="0" defaultSize="0" autoFill="0" autoLine="0" autoPict="0">
                <anchor moveWithCells="1">
                  <from>
                    <xdr:col>24</xdr:col>
                    <xdr:colOff>50800</xdr:colOff>
                    <xdr:row>38</xdr:row>
                    <xdr:rowOff>50800</xdr:rowOff>
                  </from>
                  <to>
                    <xdr:col>24</xdr:col>
                    <xdr:colOff>279400</xdr:colOff>
                    <xdr:row>38</xdr:row>
                    <xdr:rowOff>241300</xdr:rowOff>
                  </to>
                </anchor>
              </controlPr>
            </control>
          </mc:Choice>
        </mc:AlternateContent>
        <mc:AlternateContent xmlns:mc="http://schemas.openxmlformats.org/markup-compatibility/2006">
          <mc:Choice Requires="x14">
            <control shapeId="48318" r:id="rId126" name="Check Box 190">
              <controlPr locked="0" defaultSize="0" autoFill="0" autoLine="0" autoPict="0">
                <anchor moveWithCells="1">
                  <from>
                    <xdr:col>25</xdr:col>
                    <xdr:colOff>50800</xdr:colOff>
                    <xdr:row>38</xdr:row>
                    <xdr:rowOff>50800</xdr:rowOff>
                  </from>
                  <to>
                    <xdr:col>25</xdr:col>
                    <xdr:colOff>279400</xdr:colOff>
                    <xdr:row>38</xdr:row>
                    <xdr:rowOff>241300</xdr:rowOff>
                  </to>
                </anchor>
              </controlPr>
            </control>
          </mc:Choice>
        </mc:AlternateContent>
        <mc:AlternateContent xmlns:mc="http://schemas.openxmlformats.org/markup-compatibility/2006">
          <mc:Choice Requires="x14">
            <control shapeId="48319" r:id="rId127" name="Check Box 191">
              <controlPr locked="0" defaultSize="0" autoFill="0" autoLine="0" autoPict="0">
                <anchor moveWithCells="1">
                  <from>
                    <xdr:col>26</xdr:col>
                    <xdr:colOff>50800</xdr:colOff>
                    <xdr:row>38</xdr:row>
                    <xdr:rowOff>50800</xdr:rowOff>
                  </from>
                  <to>
                    <xdr:col>26</xdr:col>
                    <xdr:colOff>304800</xdr:colOff>
                    <xdr:row>38</xdr:row>
                    <xdr:rowOff>241300</xdr:rowOff>
                  </to>
                </anchor>
              </controlPr>
            </control>
          </mc:Choice>
        </mc:AlternateContent>
        <mc:AlternateContent xmlns:mc="http://schemas.openxmlformats.org/markup-compatibility/2006">
          <mc:Choice Requires="x14">
            <control shapeId="48320" r:id="rId128" name="Check Box 192">
              <controlPr locked="0" defaultSize="0" autoFill="0" autoLine="0" autoPict="0">
                <anchor moveWithCells="1">
                  <from>
                    <xdr:col>27</xdr:col>
                    <xdr:colOff>38100</xdr:colOff>
                    <xdr:row>38</xdr:row>
                    <xdr:rowOff>38100</xdr:rowOff>
                  </from>
                  <to>
                    <xdr:col>27</xdr:col>
                    <xdr:colOff>304800</xdr:colOff>
                    <xdr:row>38</xdr:row>
                    <xdr:rowOff>241300</xdr:rowOff>
                  </to>
                </anchor>
              </controlPr>
            </control>
          </mc:Choice>
        </mc:AlternateContent>
        <mc:AlternateContent xmlns:mc="http://schemas.openxmlformats.org/markup-compatibility/2006">
          <mc:Choice Requires="x14">
            <control shapeId="48333" r:id="rId129" name="Check Box 205">
              <controlPr locked="0" defaultSize="0" autoFill="0" autoLine="0" autoPict="0">
                <anchor moveWithCells="1">
                  <from>
                    <xdr:col>24</xdr:col>
                    <xdr:colOff>50800</xdr:colOff>
                    <xdr:row>50</xdr:row>
                    <xdr:rowOff>50800</xdr:rowOff>
                  </from>
                  <to>
                    <xdr:col>24</xdr:col>
                    <xdr:colOff>279400</xdr:colOff>
                    <xdr:row>50</xdr:row>
                    <xdr:rowOff>241300</xdr:rowOff>
                  </to>
                </anchor>
              </controlPr>
            </control>
          </mc:Choice>
        </mc:AlternateContent>
        <mc:AlternateContent xmlns:mc="http://schemas.openxmlformats.org/markup-compatibility/2006">
          <mc:Choice Requires="x14">
            <control shapeId="48334" r:id="rId130" name="Check Box 206">
              <controlPr locked="0" defaultSize="0" autoFill="0" autoLine="0" autoPict="0">
                <anchor moveWithCells="1">
                  <from>
                    <xdr:col>25</xdr:col>
                    <xdr:colOff>38100</xdr:colOff>
                    <xdr:row>50</xdr:row>
                    <xdr:rowOff>50800</xdr:rowOff>
                  </from>
                  <to>
                    <xdr:col>25</xdr:col>
                    <xdr:colOff>304800</xdr:colOff>
                    <xdr:row>50</xdr:row>
                    <xdr:rowOff>241300</xdr:rowOff>
                  </to>
                </anchor>
              </controlPr>
            </control>
          </mc:Choice>
        </mc:AlternateContent>
        <mc:AlternateContent xmlns:mc="http://schemas.openxmlformats.org/markup-compatibility/2006">
          <mc:Choice Requires="x14">
            <control shapeId="48335" r:id="rId131" name="Check Box 207">
              <controlPr locked="0" defaultSize="0" autoFill="0" autoLine="0" autoPict="0">
                <anchor moveWithCells="1">
                  <from>
                    <xdr:col>26</xdr:col>
                    <xdr:colOff>25400</xdr:colOff>
                    <xdr:row>50</xdr:row>
                    <xdr:rowOff>50800</xdr:rowOff>
                  </from>
                  <to>
                    <xdr:col>26</xdr:col>
                    <xdr:colOff>304800</xdr:colOff>
                    <xdr:row>50</xdr:row>
                    <xdr:rowOff>241300</xdr:rowOff>
                  </to>
                </anchor>
              </controlPr>
            </control>
          </mc:Choice>
        </mc:AlternateContent>
        <mc:AlternateContent xmlns:mc="http://schemas.openxmlformats.org/markup-compatibility/2006">
          <mc:Choice Requires="x14">
            <control shapeId="48336" r:id="rId132" name="Check Box 208">
              <controlPr locked="0" defaultSize="0" autoFill="0" autoLine="0" autoPict="0" macro="[0]!CheckBox84_Click">
                <anchor moveWithCells="1">
                  <from>
                    <xdr:col>27</xdr:col>
                    <xdr:colOff>50800</xdr:colOff>
                    <xdr:row>50</xdr:row>
                    <xdr:rowOff>50800</xdr:rowOff>
                  </from>
                  <to>
                    <xdr:col>27</xdr:col>
                    <xdr:colOff>304800</xdr:colOff>
                    <xdr:row>50</xdr:row>
                    <xdr:rowOff>241300</xdr:rowOff>
                  </to>
                </anchor>
              </controlPr>
            </control>
          </mc:Choice>
        </mc:AlternateContent>
        <mc:AlternateContent xmlns:mc="http://schemas.openxmlformats.org/markup-compatibility/2006">
          <mc:Choice Requires="x14">
            <control shapeId="48337" r:id="rId133" name="Check Box 209">
              <controlPr locked="0" defaultSize="0" autoFill="0" autoLine="0" autoPict="0">
                <anchor moveWithCells="1">
                  <from>
                    <xdr:col>24</xdr:col>
                    <xdr:colOff>50800</xdr:colOff>
                    <xdr:row>8</xdr:row>
                    <xdr:rowOff>50800</xdr:rowOff>
                  </from>
                  <to>
                    <xdr:col>24</xdr:col>
                    <xdr:colOff>279400</xdr:colOff>
                    <xdr:row>8</xdr:row>
                    <xdr:rowOff>228600</xdr:rowOff>
                  </to>
                </anchor>
              </controlPr>
            </control>
          </mc:Choice>
        </mc:AlternateContent>
        <mc:AlternateContent xmlns:mc="http://schemas.openxmlformats.org/markup-compatibility/2006">
          <mc:Choice Requires="x14">
            <control shapeId="48338" r:id="rId134" name="Check Box 210">
              <controlPr locked="0" defaultSize="0" autoFill="0" autoLine="0" autoPict="0">
                <anchor moveWithCells="1">
                  <from>
                    <xdr:col>25</xdr:col>
                    <xdr:colOff>50800</xdr:colOff>
                    <xdr:row>8</xdr:row>
                    <xdr:rowOff>38100</xdr:rowOff>
                  </from>
                  <to>
                    <xdr:col>25</xdr:col>
                    <xdr:colOff>304800</xdr:colOff>
                    <xdr:row>8</xdr:row>
                    <xdr:rowOff>241300</xdr:rowOff>
                  </to>
                </anchor>
              </controlPr>
            </control>
          </mc:Choice>
        </mc:AlternateContent>
        <mc:AlternateContent xmlns:mc="http://schemas.openxmlformats.org/markup-compatibility/2006">
          <mc:Choice Requires="x14">
            <control shapeId="48339" r:id="rId135" name="Check Box 211">
              <controlPr locked="0" defaultSize="0" autoFill="0" autoLine="0" autoPict="0">
                <anchor moveWithCells="1">
                  <from>
                    <xdr:col>26</xdr:col>
                    <xdr:colOff>50800</xdr:colOff>
                    <xdr:row>8</xdr:row>
                    <xdr:rowOff>50800</xdr:rowOff>
                  </from>
                  <to>
                    <xdr:col>26</xdr:col>
                    <xdr:colOff>304800</xdr:colOff>
                    <xdr:row>8</xdr:row>
                    <xdr:rowOff>241300</xdr:rowOff>
                  </to>
                </anchor>
              </controlPr>
            </control>
          </mc:Choice>
        </mc:AlternateContent>
        <mc:AlternateContent xmlns:mc="http://schemas.openxmlformats.org/markup-compatibility/2006">
          <mc:Choice Requires="x14">
            <control shapeId="48340" r:id="rId136" name="Check Box 212">
              <controlPr locked="0" defaultSize="0" autoFill="0" autoLine="0" autoPict="0">
                <anchor moveWithCells="1">
                  <from>
                    <xdr:col>27</xdr:col>
                    <xdr:colOff>63500</xdr:colOff>
                    <xdr:row>8</xdr:row>
                    <xdr:rowOff>38100</xdr:rowOff>
                  </from>
                  <to>
                    <xdr:col>27</xdr:col>
                    <xdr:colOff>279400</xdr:colOff>
                    <xdr:row>8</xdr:row>
                    <xdr:rowOff>241300</xdr:rowOff>
                  </to>
                </anchor>
              </controlPr>
            </control>
          </mc:Choice>
        </mc:AlternateContent>
        <mc:AlternateContent xmlns:mc="http://schemas.openxmlformats.org/markup-compatibility/2006">
          <mc:Choice Requires="x14">
            <control shapeId="48341" r:id="rId137" name="Check Box 213">
              <controlPr locked="0" defaultSize="0" autoFill="0" autoLine="0" autoPict="0">
                <anchor moveWithCells="1">
                  <from>
                    <xdr:col>24</xdr:col>
                    <xdr:colOff>63500</xdr:colOff>
                    <xdr:row>9</xdr:row>
                    <xdr:rowOff>38100</xdr:rowOff>
                  </from>
                  <to>
                    <xdr:col>24</xdr:col>
                    <xdr:colOff>279400</xdr:colOff>
                    <xdr:row>9</xdr:row>
                    <xdr:rowOff>241300</xdr:rowOff>
                  </to>
                </anchor>
              </controlPr>
            </control>
          </mc:Choice>
        </mc:AlternateContent>
        <mc:AlternateContent xmlns:mc="http://schemas.openxmlformats.org/markup-compatibility/2006">
          <mc:Choice Requires="x14">
            <control shapeId="48342" r:id="rId138" name="Check Box 214">
              <controlPr locked="0" defaultSize="0" autoFill="0" autoLine="0" autoPict="0">
                <anchor moveWithCells="1">
                  <from>
                    <xdr:col>25</xdr:col>
                    <xdr:colOff>50800</xdr:colOff>
                    <xdr:row>9</xdr:row>
                    <xdr:rowOff>38100</xdr:rowOff>
                  </from>
                  <to>
                    <xdr:col>25</xdr:col>
                    <xdr:colOff>304800</xdr:colOff>
                    <xdr:row>9</xdr:row>
                    <xdr:rowOff>241300</xdr:rowOff>
                  </to>
                </anchor>
              </controlPr>
            </control>
          </mc:Choice>
        </mc:AlternateContent>
        <mc:AlternateContent xmlns:mc="http://schemas.openxmlformats.org/markup-compatibility/2006">
          <mc:Choice Requires="x14">
            <control shapeId="48343" r:id="rId139" name="Check Box 215">
              <controlPr locked="0" defaultSize="0" autoFill="0" autoLine="0" autoPict="0">
                <anchor moveWithCells="1">
                  <from>
                    <xdr:col>26</xdr:col>
                    <xdr:colOff>38100</xdr:colOff>
                    <xdr:row>9</xdr:row>
                    <xdr:rowOff>38100</xdr:rowOff>
                  </from>
                  <to>
                    <xdr:col>26</xdr:col>
                    <xdr:colOff>304800</xdr:colOff>
                    <xdr:row>9</xdr:row>
                    <xdr:rowOff>241300</xdr:rowOff>
                  </to>
                </anchor>
              </controlPr>
            </control>
          </mc:Choice>
        </mc:AlternateContent>
        <mc:AlternateContent xmlns:mc="http://schemas.openxmlformats.org/markup-compatibility/2006">
          <mc:Choice Requires="x14">
            <control shapeId="48344" r:id="rId140" name="Check Box 216">
              <controlPr locked="0" defaultSize="0" autoFill="0" autoLine="0" autoPict="0">
                <anchor moveWithCells="1">
                  <from>
                    <xdr:col>27</xdr:col>
                    <xdr:colOff>50800</xdr:colOff>
                    <xdr:row>9</xdr:row>
                    <xdr:rowOff>50800</xdr:rowOff>
                  </from>
                  <to>
                    <xdr:col>27</xdr:col>
                    <xdr:colOff>279400</xdr:colOff>
                    <xdr:row>9</xdr:row>
                    <xdr:rowOff>241300</xdr:rowOff>
                  </to>
                </anchor>
              </controlPr>
            </control>
          </mc:Choice>
        </mc:AlternateContent>
        <mc:AlternateContent xmlns:mc="http://schemas.openxmlformats.org/markup-compatibility/2006">
          <mc:Choice Requires="x14">
            <control shapeId="48357" r:id="rId141" name="Check Box 229">
              <controlPr locked="0" defaultSize="0" autoFill="0" autoLine="0" autoPict="0">
                <anchor moveWithCells="1">
                  <from>
                    <xdr:col>24</xdr:col>
                    <xdr:colOff>50800</xdr:colOff>
                    <xdr:row>51</xdr:row>
                    <xdr:rowOff>50800</xdr:rowOff>
                  </from>
                  <to>
                    <xdr:col>24</xdr:col>
                    <xdr:colOff>304800</xdr:colOff>
                    <xdr:row>51</xdr:row>
                    <xdr:rowOff>241300</xdr:rowOff>
                  </to>
                </anchor>
              </controlPr>
            </control>
          </mc:Choice>
        </mc:AlternateContent>
        <mc:AlternateContent xmlns:mc="http://schemas.openxmlformats.org/markup-compatibility/2006">
          <mc:Choice Requires="x14">
            <control shapeId="48358" r:id="rId142" name="Check Box 230">
              <controlPr locked="0" defaultSize="0" autoFill="0" autoLine="0" autoPict="0">
                <anchor moveWithCells="1">
                  <from>
                    <xdr:col>25</xdr:col>
                    <xdr:colOff>50800</xdr:colOff>
                    <xdr:row>51</xdr:row>
                    <xdr:rowOff>50800</xdr:rowOff>
                  </from>
                  <to>
                    <xdr:col>25</xdr:col>
                    <xdr:colOff>279400</xdr:colOff>
                    <xdr:row>51</xdr:row>
                    <xdr:rowOff>241300</xdr:rowOff>
                  </to>
                </anchor>
              </controlPr>
            </control>
          </mc:Choice>
        </mc:AlternateContent>
        <mc:AlternateContent xmlns:mc="http://schemas.openxmlformats.org/markup-compatibility/2006">
          <mc:Choice Requires="x14">
            <control shapeId="48359" r:id="rId143" name="Check Box 231">
              <controlPr locked="0" defaultSize="0" autoFill="0" autoLine="0" autoPict="0">
                <anchor moveWithCells="1">
                  <from>
                    <xdr:col>26</xdr:col>
                    <xdr:colOff>50800</xdr:colOff>
                    <xdr:row>51</xdr:row>
                    <xdr:rowOff>50800</xdr:rowOff>
                  </from>
                  <to>
                    <xdr:col>26</xdr:col>
                    <xdr:colOff>304800</xdr:colOff>
                    <xdr:row>51</xdr:row>
                    <xdr:rowOff>241300</xdr:rowOff>
                  </to>
                </anchor>
              </controlPr>
            </control>
          </mc:Choice>
        </mc:AlternateContent>
        <mc:AlternateContent xmlns:mc="http://schemas.openxmlformats.org/markup-compatibility/2006">
          <mc:Choice Requires="x14">
            <control shapeId="48360" r:id="rId144" name="Check Box 232">
              <controlPr locked="0" defaultSize="0" autoFill="0" autoLine="0" autoPict="0">
                <anchor moveWithCells="1">
                  <from>
                    <xdr:col>27</xdr:col>
                    <xdr:colOff>50800</xdr:colOff>
                    <xdr:row>51</xdr:row>
                    <xdr:rowOff>38100</xdr:rowOff>
                  </from>
                  <to>
                    <xdr:col>27</xdr:col>
                    <xdr:colOff>279400</xdr:colOff>
                    <xdr:row>51</xdr:row>
                    <xdr:rowOff>254000</xdr:rowOff>
                  </to>
                </anchor>
              </controlPr>
            </control>
          </mc:Choice>
        </mc:AlternateContent>
        <mc:AlternateContent xmlns:mc="http://schemas.openxmlformats.org/markup-compatibility/2006">
          <mc:Choice Requires="x14">
            <control shapeId="48361" r:id="rId145" name="Check Box 233">
              <controlPr locked="0" defaultSize="0" autoFill="0" autoLine="0" autoPict="0">
                <anchor moveWithCells="1">
                  <from>
                    <xdr:col>24</xdr:col>
                    <xdr:colOff>50800</xdr:colOff>
                    <xdr:row>13</xdr:row>
                    <xdr:rowOff>50800</xdr:rowOff>
                  </from>
                  <to>
                    <xdr:col>24</xdr:col>
                    <xdr:colOff>279400</xdr:colOff>
                    <xdr:row>13</xdr:row>
                    <xdr:rowOff>228600</xdr:rowOff>
                  </to>
                </anchor>
              </controlPr>
            </control>
          </mc:Choice>
        </mc:AlternateContent>
        <mc:AlternateContent xmlns:mc="http://schemas.openxmlformats.org/markup-compatibility/2006">
          <mc:Choice Requires="x14">
            <control shapeId="48362" r:id="rId146" name="Check Box 234">
              <controlPr locked="0" defaultSize="0" autoFill="0" autoLine="0" autoPict="0">
                <anchor moveWithCells="1">
                  <from>
                    <xdr:col>25</xdr:col>
                    <xdr:colOff>38100</xdr:colOff>
                    <xdr:row>13</xdr:row>
                    <xdr:rowOff>50800</xdr:rowOff>
                  </from>
                  <to>
                    <xdr:col>25</xdr:col>
                    <xdr:colOff>304800</xdr:colOff>
                    <xdr:row>13</xdr:row>
                    <xdr:rowOff>241300</xdr:rowOff>
                  </to>
                </anchor>
              </controlPr>
            </control>
          </mc:Choice>
        </mc:AlternateContent>
        <mc:AlternateContent xmlns:mc="http://schemas.openxmlformats.org/markup-compatibility/2006">
          <mc:Choice Requires="x14">
            <control shapeId="48363" r:id="rId147" name="Check Box 235">
              <controlPr locked="0" defaultSize="0" autoFill="0" autoLine="0" autoPict="0">
                <anchor moveWithCells="1">
                  <from>
                    <xdr:col>26</xdr:col>
                    <xdr:colOff>38100</xdr:colOff>
                    <xdr:row>13</xdr:row>
                    <xdr:rowOff>50800</xdr:rowOff>
                  </from>
                  <to>
                    <xdr:col>26</xdr:col>
                    <xdr:colOff>304800</xdr:colOff>
                    <xdr:row>13</xdr:row>
                    <xdr:rowOff>228600</xdr:rowOff>
                  </to>
                </anchor>
              </controlPr>
            </control>
          </mc:Choice>
        </mc:AlternateContent>
        <mc:AlternateContent xmlns:mc="http://schemas.openxmlformats.org/markup-compatibility/2006">
          <mc:Choice Requires="x14">
            <control shapeId="48364" r:id="rId148" name="Check Box 236">
              <controlPr locked="0" defaultSize="0" autoFill="0" autoLine="0" autoPict="0">
                <anchor moveWithCells="1">
                  <from>
                    <xdr:col>27</xdr:col>
                    <xdr:colOff>38100</xdr:colOff>
                    <xdr:row>13</xdr:row>
                    <xdr:rowOff>50800</xdr:rowOff>
                  </from>
                  <to>
                    <xdr:col>27</xdr:col>
                    <xdr:colOff>304800</xdr:colOff>
                    <xdr:row>13</xdr:row>
                    <xdr:rowOff>241300</xdr:rowOff>
                  </to>
                </anchor>
              </controlPr>
            </control>
          </mc:Choice>
        </mc:AlternateContent>
        <mc:AlternateContent xmlns:mc="http://schemas.openxmlformats.org/markup-compatibility/2006">
          <mc:Choice Requires="x14">
            <control shapeId="48365" r:id="rId149" name="Check Box 237">
              <controlPr locked="0" defaultSize="0" autoFill="0" autoLine="0" autoPict="0">
                <anchor moveWithCells="1">
                  <from>
                    <xdr:col>24</xdr:col>
                    <xdr:colOff>25400</xdr:colOff>
                    <xdr:row>14</xdr:row>
                    <xdr:rowOff>38100</xdr:rowOff>
                  </from>
                  <to>
                    <xdr:col>24</xdr:col>
                    <xdr:colOff>304800</xdr:colOff>
                    <xdr:row>14</xdr:row>
                    <xdr:rowOff>241300</xdr:rowOff>
                  </to>
                </anchor>
              </controlPr>
            </control>
          </mc:Choice>
        </mc:AlternateContent>
        <mc:AlternateContent xmlns:mc="http://schemas.openxmlformats.org/markup-compatibility/2006">
          <mc:Choice Requires="x14">
            <control shapeId="48366" r:id="rId150" name="Check Box 238">
              <controlPr locked="0" defaultSize="0" autoFill="0" autoLine="0" autoPict="0">
                <anchor moveWithCells="1">
                  <from>
                    <xdr:col>25</xdr:col>
                    <xdr:colOff>38100</xdr:colOff>
                    <xdr:row>14</xdr:row>
                    <xdr:rowOff>38100</xdr:rowOff>
                  </from>
                  <to>
                    <xdr:col>25</xdr:col>
                    <xdr:colOff>304800</xdr:colOff>
                    <xdr:row>14</xdr:row>
                    <xdr:rowOff>241300</xdr:rowOff>
                  </to>
                </anchor>
              </controlPr>
            </control>
          </mc:Choice>
        </mc:AlternateContent>
        <mc:AlternateContent xmlns:mc="http://schemas.openxmlformats.org/markup-compatibility/2006">
          <mc:Choice Requires="x14">
            <control shapeId="48367" r:id="rId151" name="Check Box 239">
              <controlPr locked="0" defaultSize="0" autoFill="0" autoLine="0" autoPict="0">
                <anchor moveWithCells="1">
                  <from>
                    <xdr:col>26</xdr:col>
                    <xdr:colOff>25400</xdr:colOff>
                    <xdr:row>14</xdr:row>
                    <xdr:rowOff>38100</xdr:rowOff>
                  </from>
                  <to>
                    <xdr:col>26</xdr:col>
                    <xdr:colOff>304800</xdr:colOff>
                    <xdr:row>14</xdr:row>
                    <xdr:rowOff>241300</xdr:rowOff>
                  </to>
                </anchor>
              </controlPr>
            </control>
          </mc:Choice>
        </mc:AlternateContent>
        <mc:AlternateContent xmlns:mc="http://schemas.openxmlformats.org/markup-compatibility/2006">
          <mc:Choice Requires="x14">
            <control shapeId="48368" r:id="rId152" name="Check Box 240">
              <controlPr locked="0" defaultSize="0" autoFill="0" autoLine="0" autoPict="0" macro="[0]!CheckBox84_Click">
                <anchor moveWithCells="1">
                  <from>
                    <xdr:col>27</xdr:col>
                    <xdr:colOff>38100</xdr:colOff>
                    <xdr:row>14</xdr:row>
                    <xdr:rowOff>50800</xdr:rowOff>
                  </from>
                  <to>
                    <xdr:col>27</xdr:col>
                    <xdr:colOff>304800</xdr:colOff>
                    <xdr:row>14</xdr:row>
                    <xdr:rowOff>241300</xdr:rowOff>
                  </to>
                </anchor>
              </controlPr>
            </control>
          </mc:Choice>
        </mc:AlternateContent>
        <mc:AlternateContent xmlns:mc="http://schemas.openxmlformats.org/markup-compatibility/2006">
          <mc:Choice Requires="x14">
            <control shapeId="48389" r:id="rId153" name="Check Box 261">
              <controlPr locked="0" defaultSize="0" autoFill="0" autoLine="0" autoPict="0">
                <anchor moveWithCells="1">
                  <from>
                    <xdr:col>24</xdr:col>
                    <xdr:colOff>38100</xdr:colOff>
                    <xdr:row>52</xdr:row>
                    <xdr:rowOff>38100</xdr:rowOff>
                  </from>
                  <to>
                    <xdr:col>24</xdr:col>
                    <xdr:colOff>304800</xdr:colOff>
                    <xdr:row>52</xdr:row>
                    <xdr:rowOff>241300</xdr:rowOff>
                  </to>
                </anchor>
              </controlPr>
            </control>
          </mc:Choice>
        </mc:AlternateContent>
        <mc:AlternateContent xmlns:mc="http://schemas.openxmlformats.org/markup-compatibility/2006">
          <mc:Choice Requires="x14">
            <control shapeId="48390" r:id="rId154" name="Check Box 262">
              <controlPr locked="0" defaultSize="0" autoFill="0" autoLine="0" autoPict="0">
                <anchor moveWithCells="1">
                  <from>
                    <xdr:col>25</xdr:col>
                    <xdr:colOff>38100</xdr:colOff>
                    <xdr:row>52</xdr:row>
                    <xdr:rowOff>38100</xdr:rowOff>
                  </from>
                  <to>
                    <xdr:col>25</xdr:col>
                    <xdr:colOff>304800</xdr:colOff>
                    <xdr:row>52</xdr:row>
                    <xdr:rowOff>241300</xdr:rowOff>
                  </to>
                </anchor>
              </controlPr>
            </control>
          </mc:Choice>
        </mc:AlternateContent>
        <mc:AlternateContent xmlns:mc="http://schemas.openxmlformats.org/markup-compatibility/2006">
          <mc:Choice Requires="x14">
            <control shapeId="48391" r:id="rId155" name="Check Box 263">
              <controlPr locked="0" defaultSize="0" autoFill="0" autoLine="0" autoPict="0">
                <anchor moveWithCells="1">
                  <from>
                    <xdr:col>26</xdr:col>
                    <xdr:colOff>25400</xdr:colOff>
                    <xdr:row>52</xdr:row>
                    <xdr:rowOff>38100</xdr:rowOff>
                  </from>
                  <to>
                    <xdr:col>26</xdr:col>
                    <xdr:colOff>304800</xdr:colOff>
                    <xdr:row>52</xdr:row>
                    <xdr:rowOff>241300</xdr:rowOff>
                  </to>
                </anchor>
              </controlPr>
            </control>
          </mc:Choice>
        </mc:AlternateContent>
        <mc:AlternateContent xmlns:mc="http://schemas.openxmlformats.org/markup-compatibility/2006">
          <mc:Choice Requires="x14">
            <control shapeId="48392" r:id="rId156" name="Check Box 264">
              <controlPr locked="0" defaultSize="0" autoFill="0" autoLine="0" autoPict="0" macro="[0]!CheckBox84_Click">
                <anchor moveWithCells="1">
                  <from>
                    <xdr:col>27</xdr:col>
                    <xdr:colOff>38100</xdr:colOff>
                    <xdr:row>52</xdr:row>
                    <xdr:rowOff>38100</xdr:rowOff>
                  </from>
                  <to>
                    <xdr:col>27</xdr:col>
                    <xdr:colOff>304800</xdr:colOff>
                    <xdr:row>52</xdr:row>
                    <xdr:rowOff>241300</xdr:rowOff>
                  </to>
                </anchor>
              </controlPr>
            </control>
          </mc:Choice>
        </mc:AlternateContent>
        <mc:AlternateContent xmlns:mc="http://schemas.openxmlformats.org/markup-compatibility/2006">
          <mc:Choice Requires="x14">
            <control shapeId="48393" r:id="rId157" name="Check Box 265">
              <controlPr locked="0" defaultSize="0" autoFill="0" autoLine="0" autoPict="0">
                <anchor moveWithCells="1">
                  <from>
                    <xdr:col>7</xdr:col>
                    <xdr:colOff>63500</xdr:colOff>
                    <xdr:row>12</xdr:row>
                    <xdr:rowOff>50800</xdr:rowOff>
                  </from>
                  <to>
                    <xdr:col>7</xdr:col>
                    <xdr:colOff>279400</xdr:colOff>
                    <xdr:row>12</xdr:row>
                    <xdr:rowOff>241300</xdr:rowOff>
                  </to>
                </anchor>
              </controlPr>
            </control>
          </mc:Choice>
        </mc:AlternateContent>
        <mc:AlternateContent xmlns:mc="http://schemas.openxmlformats.org/markup-compatibility/2006">
          <mc:Choice Requires="x14">
            <control shapeId="48394" r:id="rId158" name="Check Box 266">
              <controlPr locked="0" defaultSize="0" autoFill="0" autoLine="0" autoPict="0">
                <anchor moveWithCells="1">
                  <from>
                    <xdr:col>8</xdr:col>
                    <xdr:colOff>50800</xdr:colOff>
                    <xdr:row>12</xdr:row>
                    <xdr:rowOff>38100</xdr:rowOff>
                  </from>
                  <to>
                    <xdr:col>8</xdr:col>
                    <xdr:colOff>279400</xdr:colOff>
                    <xdr:row>12</xdr:row>
                    <xdr:rowOff>241300</xdr:rowOff>
                  </to>
                </anchor>
              </controlPr>
            </control>
          </mc:Choice>
        </mc:AlternateContent>
        <mc:AlternateContent xmlns:mc="http://schemas.openxmlformats.org/markup-compatibility/2006">
          <mc:Choice Requires="x14">
            <control shapeId="48395" r:id="rId159" name="Check Box 267">
              <controlPr locked="0" defaultSize="0" autoFill="0" autoLine="0" autoPict="0">
                <anchor moveWithCells="1">
                  <from>
                    <xdr:col>9</xdr:col>
                    <xdr:colOff>38100</xdr:colOff>
                    <xdr:row>12</xdr:row>
                    <xdr:rowOff>38100</xdr:rowOff>
                  </from>
                  <to>
                    <xdr:col>9</xdr:col>
                    <xdr:colOff>304800</xdr:colOff>
                    <xdr:row>12</xdr:row>
                    <xdr:rowOff>254000</xdr:rowOff>
                  </to>
                </anchor>
              </controlPr>
            </control>
          </mc:Choice>
        </mc:AlternateContent>
        <mc:AlternateContent xmlns:mc="http://schemas.openxmlformats.org/markup-compatibility/2006">
          <mc:Choice Requires="x14">
            <control shapeId="48396" r:id="rId160" name="Check Box 268">
              <controlPr locked="0" defaultSize="0" autoFill="0" autoLine="0" autoPict="0">
                <anchor moveWithCells="1">
                  <from>
                    <xdr:col>10</xdr:col>
                    <xdr:colOff>38100</xdr:colOff>
                    <xdr:row>12</xdr:row>
                    <xdr:rowOff>50800</xdr:rowOff>
                  </from>
                  <to>
                    <xdr:col>10</xdr:col>
                    <xdr:colOff>304800</xdr:colOff>
                    <xdr:row>12</xdr:row>
                    <xdr:rowOff>241300</xdr:rowOff>
                  </to>
                </anchor>
              </controlPr>
            </control>
          </mc:Choice>
        </mc:AlternateContent>
        <mc:AlternateContent xmlns:mc="http://schemas.openxmlformats.org/markup-compatibility/2006">
          <mc:Choice Requires="x14">
            <control shapeId="48398" r:id="rId161" name="Check Box 270">
              <controlPr locked="0" defaultSize="0" autoFill="0" autoLine="0" autoPict="0">
                <anchor moveWithCells="1">
                  <from>
                    <xdr:col>7</xdr:col>
                    <xdr:colOff>63500</xdr:colOff>
                    <xdr:row>13</xdr:row>
                    <xdr:rowOff>50800</xdr:rowOff>
                  </from>
                  <to>
                    <xdr:col>7</xdr:col>
                    <xdr:colOff>279400</xdr:colOff>
                    <xdr:row>13</xdr:row>
                    <xdr:rowOff>228600</xdr:rowOff>
                  </to>
                </anchor>
              </controlPr>
            </control>
          </mc:Choice>
        </mc:AlternateContent>
        <mc:AlternateContent xmlns:mc="http://schemas.openxmlformats.org/markup-compatibility/2006">
          <mc:Choice Requires="x14">
            <control shapeId="48399" r:id="rId162" name="Check Box 271">
              <controlPr locked="0" defaultSize="0" autoFill="0" autoLine="0" autoPict="0">
                <anchor moveWithCells="1">
                  <from>
                    <xdr:col>8</xdr:col>
                    <xdr:colOff>50800</xdr:colOff>
                    <xdr:row>13</xdr:row>
                    <xdr:rowOff>38100</xdr:rowOff>
                  </from>
                  <to>
                    <xdr:col>8</xdr:col>
                    <xdr:colOff>279400</xdr:colOff>
                    <xdr:row>13</xdr:row>
                    <xdr:rowOff>241300</xdr:rowOff>
                  </to>
                </anchor>
              </controlPr>
            </control>
          </mc:Choice>
        </mc:AlternateContent>
        <mc:AlternateContent xmlns:mc="http://schemas.openxmlformats.org/markup-compatibility/2006">
          <mc:Choice Requires="x14">
            <control shapeId="48400" r:id="rId163" name="Check Box 272">
              <controlPr locked="0" defaultSize="0" autoFill="0" autoLine="0" autoPict="0">
                <anchor moveWithCells="1">
                  <from>
                    <xdr:col>9</xdr:col>
                    <xdr:colOff>25400</xdr:colOff>
                    <xdr:row>13</xdr:row>
                    <xdr:rowOff>50800</xdr:rowOff>
                  </from>
                  <to>
                    <xdr:col>9</xdr:col>
                    <xdr:colOff>304800</xdr:colOff>
                    <xdr:row>13</xdr:row>
                    <xdr:rowOff>241300</xdr:rowOff>
                  </to>
                </anchor>
              </controlPr>
            </control>
          </mc:Choice>
        </mc:AlternateContent>
        <mc:AlternateContent xmlns:mc="http://schemas.openxmlformats.org/markup-compatibility/2006">
          <mc:Choice Requires="x14">
            <control shapeId="48401" r:id="rId164" name="Check Box 273">
              <controlPr locked="0" defaultSize="0" autoFill="0" autoLine="0" autoPict="0">
                <anchor moveWithCells="1">
                  <from>
                    <xdr:col>10</xdr:col>
                    <xdr:colOff>38100</xdr:colOff>
                    <xdr:row>13</xdr:row>
                    <xdr:rowOff>38100</xdr:rowOff>
                  </from>
                  <to>
                    <xdr:col>10</xdr:col>
                    <xdr:colOff>304800</xdr:colOff>
                    <xdr:row>13</xdr:row>
                    <xdr:rowOff>254000</xdr:rowOff>
                  </to>
                </anchor>
              </controlPr>
            </control>
          </mc:Choice>
        </mc:AlternateContent>
        <mc:AlternateContent xmlns:mc="http://schemas.openxmlformats.org/markup-compatibility/2006">
          <mc:Choice Requires="x14">
            <control shapeId="48402" r:id="rId165" name="Check Box 274">
              <controlPr locked="0" defaultSize="0" autoFill="0" autoLine="0" autoPict="0">
                <anchor moveWithCells="1">
                  <from>
                    <xdr:col>7</xdr:col>
                    <xdr:colOff>63500</xdr:colOff>
                    <xdr:row>16</xdr:row>
                    <xdr:rowOff>50800</xdr:rowOff>
                  </from>
                  <to>
                    <xdr:col>7</xdr:col>
                    <xdr:colOff>279400</xdr:colOff>
                    <xdr:row>16</xdr:row>
                    <xdr:rowOff>228600</xdr:rowOff>
                  </to>
                </anchor>
              </controlPr>
            </control>
          </mc:Choice>
        </mc:AlternateContent>
        <mc:AlternateContent xmlns:mc="http://schemas.openxmlformats.org/markup-compatibility/2006">
          <mc:Choice Requires="x14">
            <control shapeId="48403" r:id="rId166" name="Check Box 275">
              <controlPr locked="0" defaultSize="0" autoFill="0" autoLine="0" autoPict="0">
                <anchor moveWithCells="1">
                  <from>
                    <xdr:col>8</xdr:col>
                    <xdr:colOff>63500</xdr:colOff>
                    <xdr:row>19</xdr:row>
                    <xdr:rowOff>38100</xdr:rowOff>
                  </from>
                  <to>
                    <xdr:col>8</xdr:col>
                    <xdr:colOff>279400</xdr:colOff>
                    <xdr:row>19</xdr:row>
                    <xdr:rowOff>241300</xdr:rowOff>
                  </to>
                </anchor>
              </controlPr>
            </control>
          </mc:Choice>
        </mc:AlternateContent>
        <mc:AlternateContent xmlns:mc="http://schemas.openxmlformats.org/markup-compatibility/2006">
          <mc:Choice Requires="x14">
            <control shapeId="48404" r:id="rId167" name="Check Box 276">
              <controlPr locked="0" defaultSize="0" autoFill="0" autoLine="0" autoPict="0">
                <anchor moveWithCells="1">
                  <from>
                    <xdr:col>9</xdr:col>
                    <xdr:colOff>63500</xdr:colOff>
                    <xdr:row>19</xdr:row>
                    <xdr:rowOff>38100</xdr:rowOff>
                  </from>
                  <to>
                    <xdr:col>9</xdr:col>
                    <xdr:colOff>279400</xdr:colOff>
                    <xdr:row>19</xdr:row>
                    <xdr:rowOff>241300</xdr:rowOff>
                  </to>
                </anchor>
              </controlPr>
            </control>
          </mc:Choice>
        </mc:AlternateContent>
        <mc:AlternateContent xmlns:mc="http://schemas.openxmlformats.org/markup-compatibility/2006">
          <mc:Choice Requires="x14">
            <control shapeId="48405" r:id="rId168" name="Check Box 277">
              <controlPr locked="0" defaultSize="0" autoFill="0" autoLine="0" autoPict="0">
                <anchor moveWithCells="1">
                  <from>
                    <xdr:col>10</xdr:col>
                    <xdr:colOff>50800</xdr:colOff>
                    <xdr:row>19</xdr:row>
                    <xdr:rowOff>38100</xdr:rowOff>
                  </from>
                  <to>
                    <xdr:col>10</xdr:col>
                    <xdr:colOff>279400</xdr:colOff>
                    <xdr:row>19</xdr:row>
                    <xdr:rowOff>241300</xdr:rowOff>
                  </to>
                </anchor>
              </controlPr>
            </control>
          </mc:Choice>
        </mc:AlternateContent>
        <mc:AlternateContent xmlns:mc="http://schemas.openxmlformats.org/markup-compatibility/2006">
          <mc:Choice Requires="x14">
            <control shapeId="48406" r:id="rId169" name="Check Box 278">
              <controlPr locked="0" defaultSize="0" autoFill="0" autoLine="0" autoPict="0">
                <anchor moveWithCells="1">
                  <from>
                    <xdr:col>7</xdr:col>
                    <xdr:colOff>63500</xdr:colOff>
                    <xdr:row>19</xdr:row>
                    <xdr:rowOff>50800</xdr:rowOff>
                  </from>
                  <to>
                    <xdr:col>7</xdr:col>
                    <xdr:colOff>279400</xdr:colOff>
                    <xdr:row>19</xdr:row>
                    <xdr:rowOff>228600</xdr:rowOff>
                  </to>
                </anchor>
              </controlPr>
            </control>
          </mc:Choice>
        </mc:AlternateContent>
        <mc:AlternateContent xmlns:mc="http://schemas.openxmlformats.org/markup-compatibility/2006">
          <mc:Choice Requires="x14">
            <control shapeId="48407" r:id="rId170" name="Check Box 279">
              <controlPr locked="0" defaultSize="0" autoFill="0" autoLine="0" autoPict="0">
                <anchor moveWithCells="1">
                  <from>
                    <xdr:col>8</xdr:col>
                    <xdr:colOff>63500</xdr:colOff>
                    <xdr:row>18</xdr:row>
                    <xdr:rowOff>38100</xdr:rowOff>
                  </from>
                  <to>
                    <xdr:col>8</xdr:col>
                    <xdr:colOff>279400</xdr:colOff>
                    <xdr:row>18</xdr:row>
                    <xdr:rowOff>241300</xdr:rowOff>
                  </to>
                </anchor>
              </controlPr>
            </control>
          </mc:Choice>
        </mc:AlternateContent>
        <mc:AlternateContent xmlns:mc="http://schemas.openxmlformats.org/markup-compatibility/2006">
          <mc:Choice Requires="x14">
            <control shapeId="48408" r:id="rId171" name="Check Box 280">
              <controlPr locked="0" defaultSize="0" autoFill="0" autoLine="0" autoPict="0">
                <anchor moveWithCells="1">
                  <from>
                    <xdr:col>9</xdr:col>
                    <xdr:colOff>63500</xdr:colOff>
                    <xdr:row>18</xdr:row>
                    <xdr:rowOff>38100</xdr:rowOff>
                  </from>
                  <to>
                    <xdr:col>9</xdr:col>
                    <xdr:colOff>279400</xdr:colOff>
                    <xdr:row>18</xdr:row>
                    <xdr:rowOff>241300</xdr:rowOff>
                  </to>
                </anchor>
              </controlPr>
            </control>
          </mc:Choice>
        </mc:AlternateContent>
        <mc:AlternateContent xmlns:mc="http://schemas.openxmlformats.org/markup-compatibility/2006">
          <mc:Choice Requires="x14">
            <control shapeId="48409" r:id="rId172" name="Check Box 281">
              <controlPr locked="0" defaultSize="0" autoFill="0" autoLine="0" autoPict="0">
                <anchor moveWithCells="1">
                  <from>
                    <xdr:col>10</xdr:col>
                    <xdr:colOff>50800</xdr:colOff>
                    <xdr:row>18</xdr:row>
                    <xdr:rowOff>38100</xdr:rowOff>
                  </from>
                  <to>
                    <xdr:col>10</xdr:col>
                    <xdr:colOff>279400</xdr:colOff>
                    <xdr:row>18</xdr:row>
                    <xdr:rowOff>241300</xdr:rowOff>
                  </to>
                </anchor>
              </controlPr>
            </control>
          </mc:Choice>
        </mc:AlternateContent>
        <mc:AlternateContent xmlns:mc="http://schemas.openxmlformats.org/markup-compatibility/2006">
          <mc:Choice Requires="x14">
            <control shapeId="48410" r:id="rId173" name="Check Box 282">
              <controlPr locked="0" defaultSize="0" autoFill="0" autoLine="0" autoPict="0">
                <anchor moveWithCells="1">
                  <from>
                    <xdr:col>7</xdr:col>
                    <xdr:colOff>63500</xdr:colOff>
                    <xdr:row>18</xdr:row>
                    <xdr:rowOff>50800</xdr:rowOff>
                  </from>
                  <to>
                    <xdr:col>7</xdr:col>
                    <xdr:colOff>279400</xdr:colOff>
                    <xdr:row>18</xdr:row>
                    <xdr:rowOff>228600</xdr:rowOff>
                  </to>
                </anchor>
              </controlPr>
            </control>
          </mc:Choice>
        </mc:AlternateContent>
        <mc:AlternateContent xmlns:mc="http://schemas.openxmlformats.org/markup-compatibility/2006">
          <mc:Choice Requires="x14">
            <control shapeId="48411" r:id="rId174" name="Check Box 283">
              <controlPr locked="0" defaultSize="0" autoFill="0" autoLine="0" autoPict="0">
                <anchor moveWithCells="1">
                  <from>
                    <xdr:col>8</xdr:col>
                    <xdr:colOff>63500</xdr:colOff>
                    <xdr:row>17</xdr:row>
                    <xdr:rowOff>38100</xdr:rowOff>
                  </from>
                  <to>
                    <xdr:col>8</xdr:col>
                    <xdr:colOff>279400</xdr:colOff>
                    <xdr:row>17</xdr:row>
                    <xdr:rowOff>241300</xdr:rowOff>
                  </to>
                </anchor>
              </controlPr>
            </control>
          </mc:Choice>
        </mc:AlternateContent>
        <mc:AlternateContent xmlns:mc="http://schemas.openxmlformats.org/markup-compatibility/2006">
          <mc:Choice Requires="x14">
            <control shapeId="48412" r:id="rId175" name="Check Box 284">
              <controlPr locked="0" defaultSize="0" autoFill="0" autoLine="0" autoPict="0">
                <anchor moveWithCells="1">
                  <from>
                    <xdr:col>9</xdr:col>
                    <xdr:colOff>63500</xdr:colOff>
                    <xdr:row>17</xdr:row>
                    <xdr:rowOff>38100</xdr:rowOff>
                  </from>
                  <to>
                    <xdr:col>9</xdr:col>
                    <xdr:colOff>279400</xdr:colOff>
                    <xdr:row>17</xdr:row>
                    <xdr:rowOff>241300</xdr:rowOff>
                  </to>
                </anchor>
              </controlPr>
            </control>
          </mc:Choice>
        </mc:AlternateContent>
        <mc:AlternateContent xmlns:mc="http://schemas.openxmlformats.org/markup-compatibility/2006">
          <mc:Choice Requires="x14">
            <control shapeId="48413" r:id="rId176" name="Check Box 285">
              <controlPr locked="0" defaultSize="0" autoFill="0" autoLine="0" autoPict="0">
                <anchor moveWithCells="1">
                  <from>
                    <xdr:col>10</xdr:col>
                    <xdr:colOff>50800</xdr:colOff>
                    <xdr:row>17</xdr:row>
                    <xdr:rowOff>38100</xdr:rowOff>
                  </from>
                  <to>
                    <xdr:col>10</xdr:col>
                    <xdr:colOff>279400</xdr:colOff>
                    <xdr:row>17</xdr:row>
                    <xdr:rowOff>241300</xdr:rowOff>
                  </to>
                </anchor>
              </controlPr>
            </control>
          </mc:Choice>
        </mc:AlternateContent>
        <mc:AlternateContent xmlns:mc="http://schemas.openxmlformats.org/markup-compatibility/2006">
          <mc:Choice Requires="x14">
            <control shapeId="48414" r:id="rId177" name="Check Box 286">
              <controlPr locked="0" defaultSize="0" autoFill="0" autoLine="0" autoPict="0">
                <anchor moveWithCells="1">
                  <from>
                    <xdr:col>7</xdr:col>
                    <xdr:colOff>63500</xdr:colOff>
                    <xdr:row>17</xdr:row>
                    <xdr:rowOff>50800</xdr:rowOff>
                  </from>
                  <to>
                    <xdr:col>7</xdr:col>
                    <xdr:colOff>279400</xdr:colOff>
                    <xdr:row>17</xdr:row>
                    <xdr:rowOff>228600</xdr:rowOff>
                  </to>
                </anchor>
              </controlPr>
            </control>
          </mc:Choice>
        </mc:AlternateContent>
        <mc:AlternateContent xmlns:mc="http://schemas.openxmlformats.org/markup-compatibility/2006">
          <mc:Choice Requires="x14">
            <control shapeId="48416" r:id="rId178" name="Check Box 288">
              <controlPr locked="0" defaultSize="0" autoFill="0" autoLine="0" autoPict="0">
                <anchor moveWithCells="1">
                  <from>
                    <xdr:col>7</xdr:col>
                    <xdr:colOff>63500</xdr:colOff>
                    <xdr:row>29</xdr:row>
                    <xdr:rowOff>38100</xdr:rowOff>
                  </from>
                  <to>
                    <xdr:col>7</xdr:col>
                    <xdr:colOff>279400</xdr:colOff>
                    <xdr:row>29</xdr:row>
                    <xdr:rowOff>241300</xdr:rowOff>
                  </to>
                </anchor>
              </controlPr>
            </control>
          </mc:Choice>
        </mc:AlternateContent>
        <mc:AlternateContent xmlns:mc="http://schemas.openxmlformats.org/markup-compatibility/2006">
          <mc:Choice Requires="x14">
            <control shapeId="48417" r:id="rId179" name="Check Box 289">
              <controlPr locked="0" defaultSize="0" autoFill="0" autoLine="0" autoPict="0">
                <anchor moveWithCells="1">
                  <from>
                    <xdr:col>8</xdr:col>
                    <xdr:colOff>63500</xdr:colOff>
                    <xdr:row>29</xdr:row>
                    <xdr:rowOff>38100</xdr:rowOff>
                  </from>
                  <to>
                    <xdr:col>8</xdr:col>
                    <xdr:colOff>279400</xdr:colOff>
                    <xdr:row>29</xdr:row>
                    <xdr:rowOff>241300</xdr:rowOff>
                  </to>
                </anchor>
              </controlPr>
            </control>
          </mc:Choice>
        </mc:AlternateContent>
        <mc:AlternateContent xmlns:mc="http://schemas.openxmlformats.org/markup-compatibility/2006">
          <mc:Choice Requires="x14">
            <control shapeId="48418" r:id="rId180" name="Check Box 290">
              <controlPr locked="0" defaultSize="0" autoFill="0" autoLine="0" autoPict="0">
                <anchor moveWithCells="1">
                  <from>
                    <xdr:col>9</xdr:col>
                    <xdr:colOff>63500</xdr:colOff>
                    <xdr:row>29</xdr:row>
                    <xdr:rowOff>38100</xdr:rowOff>
                  </from>
                  <to>
                    <xdr:col>9</xdr:col>
                    <xdr:colOff>279400</xdr:colOff>
                    <xdr:row>29</xdr:row>
                    <xdr:rowOff>241300</xdr:rowOff>
                  </to>
                </anchor>
              </controlPr>
            </control>
          </mc:Choice>
        </mc:AlternateContent>
        <mc:AlternateContent xmlns:mc="http://schemas.openxmlformats.org/markup-compatibility/2006">
          <mc:Choice Requires="x14">
            <control shapeId="48419" r:id="rId181" name="Check Box 291">
              <controlPr locked="0" defaultSize="0" autoFill="0" autoLine="0" autoPict="0">
                <anchor moveWithCells="1">
                  <from>
                    <xdr:col>10</xdr:col>
                    <xdr:colOff>63500</xdr:colOff>
                    <xdr:row>29</xdr:row>
                    <xdr:rowOff>50800</xdr:rowOff>
                  </from>
                  <to>
                    <xdr:col>10</xdr:col>
                    <xdr:colOff>279400</xdr:colOff>
                    <xdr:row>29</xdr:row>
                    <xdr:rowOff>241300</xdr:rowOff>
                  </to>
                </anchor>
              </controlPr>
            </control>
          </mc:Choice>
        </mc:AlternateContent>
        <mc:AlternateContent xmlns:mc="http://schemas.openxmlformats.org/markup-compatibility/2006">
          <mc:Choice Requires="x14">
            <control shapeId="48437" r:id="rId182" name="Check Box 309">
              <controlPr locked="0" defaultSize="0" autoFill="0" autoLine="0" autoPict="0">
                <anchor moveWithCells="1">
                  <from>
                    <xdr:col>24</xdr:col>
                    <xdr:colOff>50800</xdr:colOff>
                    <xdr:row>12</xdr:row>
                    <xdr:rowOff>50800</xdr:rowOff>
                  </from>
                  <to>
                    <xdr:col>24</xdr:col>
                    <xdr:colOff>279400</xdr:colOff>
                    <xdr:row>12</xdr:row>
                    <xdr:rowOff>241300</xdr:rowOff>
                  </to>
                </anchor>
              </controlPr>
            </control>
          </mc:Choice>
        </mc:AlternateContent>
        <mc:AlternateContent xmlns:mc="http://schemas.openxmlformats.org/markup-compatibility/2006">
          <mc:Choice Requires="x14">
            <control shapeId="48438" r:id="rId183" name="Check Box 310">
              <controlPr locked="0" defaultSize="0" autoFill="0" autoLine="0" autoPict="0">
                <anchor moveWithCells="1">
                  <from>
                    <xdr:col>25</xdr:col>
                    <xdr:colOff>25400</xdr:colOff>
                    <xdr:row>12</xdr:row>
                    <xdr:rowOff>50800</xdr:rowOff>
                  </from>
                  <to>
                    <xdr:col>25</xdr:col>
                    <xdr:colOff>304800</xdr:colOff>
                    <xdr:row>12</xdr:row>
                    <xdr:rowOff>241300</xdr:rowOff>
                  </to>
                </anchor>
              </controlPr>
            </control>
          </mc:Choice>
        </mc:AlternateContent>
        <mc:AlternateContent xmlns:mc="http://schemas.openxmlformats.org/markup-compatibility/2006">
          <mc:Choice Requires="x14">
            <control shapeId="48439" r:id="rId184" name="Check Box 311">
              <controlPr locked="0" defaultSize="0" autoFill="0" autoLine="0" autoPict="0">
                <anchor moveWithCells="1">
                  <from>
                    <xdr:col>26</xdr:col>
                    <xdr:colOff>25400</xdr:colOff>
                    <xdr:row>12</xdr:row>
                    <xdr:rowOff>50800</xdr:rowOff>
                  </from>
                  <to>
                    <xdr:col>26</xdr:col>
                    <xdr:colOff>304800</xdr:colOff>
                    <xdr:row>12</xdr:row>
                    <xdr:rowOff>241300</xdr:rowOff>
                  </to>
                </anchor>
              </controlPr>
            </control>
          </mc:Choice>
        </mc:AlternateContent>
        <mc:AlternateContent xmlns:mc="http://schemas.openxmlformats.org/markup-compatibility/2006">
          <mc:Choice Requires="x14">
            <control shapeId="48440" r:id="rId185" name="Check Box 312">
              <controlPr locked="0" defaultSize="0" autoFill="0" autoLine="0" autoPict="0">
                <anchor moveWithCells="1">
                  <from>
                    <xdr:col>27</xdr:col>
                    <xdr:colOff>25400</xdr:colOff>
                    <xdr:row>12</xdr:row>
                    <xdr:rowOff>50800</xdr:rowOff>
                  </from>
                  <to>
                    <xdr:col>27</xdr:col>
                    <xdr:colOff>304800</xdr:colOff>
                    <xdr:row>12</xdr:row>
                    <xdr:rowOff>241300</xdr:rowOff>
                  </to>
                </anchor>
              </controlPr>
            </control>
          </mc:Choice>
        </mc:AlternateContent>
        <mc:AlternateContent xmlns:mc="http://schemas.openxmlformats.org/markup-compatibility/2006">
          <mc:Choice Requires="x14">
            <control shapeId="48442" r:id="rId186" name="Check Box 314">
              <controlPr locked="0" defaultSize="0" autoFill="0" autoLine="0" autoPict="0">
                <anchor moveWithCells="1">
                  <from>
                    <xdr:col>10</xdr:col>
                    <xdr:colOff>38100</xdr:colOff>
                    <xdr:row>9</xdr:row>
                    <xdr:rowOff>38100</xdr:rowOff>
                  </from>
                  <to>
                    <xdr:col>10</xdr:col>
                    <xdr:colOff>304800</xdr:colOff>
                    <xdr:row>9</xdr:row>
                    <xdr:rowOff>241300</xdr:rowOff>
                  </to>
                </anchor>
              </controlPr>
            </control>
          </mc:Choice>
        </mc:AlternateContent>
        <mc:AlternateContent xmlns:mc="http://schemas.openxmlformats.org/markup-compatibility/2006">
          <mc:Choice Requires="x14">
            <control shapeId="48445" r:id="rId187" name="Check Box 317">
              <controlPr locked="0" defaultSize="0" autoFill="0" autoLine="0" autoPict="0">
                <anchor moveWithCells="1">
                  <from>
                    <xdr:col>7</xdr:col>
                    <xdr:colOff>38100</xdr:colOff>
                    <xdr:row>27</xdr:row>
                    <xdr:rowOff>76200</xdr:rowOff>
                  </from>
                  <to>
                    <xdr:col>7</xdr:col>
                    <xdr:colOff>304800</xdr:colOff>
                    <xdr:row>27</xdr:row>
                    <xdr:rowOff>203200</xdr:rowOff>
                  </to>
                </anchor>
              </controlPr>
            </control>
          </mc:Choice>
        </mc:AlternateContent>
        <mc:AlternateContent xmlns:mc="http://schemas.openxmlformats.org/markup-compatibility/2006">
          <mc:Choice Requires="x14">
            <control shapeId="48446" r:id="rId188" name="Check Box 318">
              <controlPr locked="0" defaultSize="0" autoFill="0" autoLine="0" autoPict="0">
                <anchor moveWithCells="1">
                  <from>
                    <xdr:col>8</xdr:col>
                    <xdr:colOff>38100</xdr:colOff>
                    <xdr:row>27</xdr:row>
                    <xdr:rowOff>50800</xdr:rowOff>
                  </from>
                  <to>
                    <xdr:col>8</xdr:col>
                    <xdr:colOff>304800</xdr:colOff>
                    <xdr:row>27</xdr:row>
                    <xdr:rowOff>241300</xdr:rowOff>
                  </to>
                </anchor>
              </controlPr>
            </control>
          </mc:Choice>
        </mc:AlternateContent>
        <mc:AlternateContent xmlns:mc="http://schemas.openxmlformats.org/markup-compatibility/2006">
          <mc:Choice Requires="x14">
            <control shapeId="48447" r:id="rId189" name="Check Box 319">
              <controlPr locked="0" defaultSize="0" autoFill="0" autoLine="0" autoPict="0">
                <anchor moveWithCells="1">
                  <from>
                    <xdr:col>9</xdr:col>
                    <xdr:colOff>38100</xdr:colOff>
                    <xdr:row>27</xdr:row>
                    <xdr:rowOff>50800</xdr:rowOff>
                  </from>
                  <to>
                    <xdr:col>9</xdr:col>
                    <xdr:colOff>304800</xdr:colOff>
                    <xdr:row>27</xdr:row>
                    <xdr:rowOff>241300</xdr:rowOff>
                  </to>
                </anchor>
              </controlPr>
            </control>
          </mc:Choice>
        </mc:AlternateContent>
        <mc:AlternateContent xmlns:mc="http://schemas.openxmlformats.org/markup-compatibility/2006">
          <mc:Choice Requires="x14">
            <control shapeId="48448" r:id="rId190" name="Check Box 320">
              <controlPr locked="0" defaultSize="0" autoFill="0" autoLine="0" autoPict="0">
                <anchor moveWithCells="1">
                  <from>
                    <xdr:col>10</xdr:col>
                    <xdr:colOff>38100</xdr:colOff>
                    <xdr:row>27</xdr:row>
                    <xdr:rowOff>38100</xdr:rowOff>
                  </from>
                  <to>
                    <xdr:col>10</xdr:col>
                    <xdr:colOff>304800</xdr:colOff>
                    <xdr:row>27</xdr:row>
                    <xdr:rowOff>241300</xdr:rowOff>
                  </to>
                </anchor>
              </controlPr>
            </control>
          </mc:Choice>
        </mc:AlternateContent>
        <mc:AlternateContent xmlns:mc="http://schemas.openxmlformats.org/markup-compatibility/2006">
          <mc:Choice Requires="x14">
            <control shapeId="48449" r:id="rId191" name="Check Box 321">
              <controlPr locked="0" defaultSize="0" autoFill="0" autoLine="0" autoPict="0">
                <anchor moveWithCells="1">
                  <from>
                    <xdr:col>7</xdr:col>
                    <xdr:colOff>50800</xdr:colOff>
                    <xdr:row>28</xdr:row>
                    <xdr:rowOff>38100</xdr:rowOff>
                  </from>
                  <to>
                    <xdr:col>7</xdr:col>
                    <xdr:colOff>279400</xdr:colOff>
                    <xdr:row>28</xdr:row>
                    <xdr:rowOff>241300</xdr:rowOff>
                  </to>
                </anchor>
              </controlPr>
            </control>
          </mc:Choice>
        </mc:AlternateContent>
        <mc:AlternateContent xmlns:mc="http://schemas.openxmlformats.org/markup-compatibility/2006">
          <mc:Choice Requires="x14">
            <control shapeId="48450" r:id="rId192" name="Check Box 322">
              <controlPr locked="0" defaultSize="0" autoFill="0" autoLine="0" autoPict="0">
                <anchor moveWithCells="1">
                  <from>
                    <xdr:col>8</xdr:col>
                    <xdr:colOff>38100</xdr:colOff>
                    <xdr:row>28</xdr:row>
                    <xdr:rowOff>63500</xdr:rowOff>
                  </from>
                  <to>
                    <xdr:col>8</xdr:col>
                    <xdr:colOff>304800</xdr:colOff>
                    <xdr:row>28</xdr:row>
                    <xdr:rowOff>228600</xdr:rowOff>
                  </to>
                </anchor>
              </controlPr>
            </control>
          </mc:Choice>
        </mc:AlternateContent>
        <mc:AlternateContent xmlns:mc="http://schemas.openxmlformats.org/markup-compatibility/2006">
          <mc:Choice Requires="x14">
            <control shapeId="48451" r:id="rId193" name="Check Box 323">
              <controlPr locked="0" defaultSize="0" autoFill="0" autoLine="0" autoPict="0">
                <anchor moveWithCells="1">
                  <from>
                    <xdr:col>9</xdr:col>
                    <xdr:colOff>38100</xdr:colOff>
                    <xdr:row>28</xdr:row>
                    <xdr:rowOff>63500</xdr:rowOff>
                  </from>
                  <to>
                    <xdr:col>9</xdr:col>
                    <xdr:colOff>304800</xdr:colOff>
                    <xdr:row>28</xdr:row>
                    <xdr:rowOff>228600</xdr:rowOff>
                  </to>
                </anchor>
              </controlPr>
            </control>
          </mc:Choice>
        </mc:AlternateContent>
        <mc:AlternateContent xmlns:mc="http://schemas.openxmlformats.org/markup-compatibility/2006">
          <mc:Choice Requires="x14">
            <control shapeId="48452" r:id="rId194" name="Check Box 324">
              <controlPr locked="0" defaultSize="0" autoFill="0" autoLine="0" autoPict="0">
                <anchor moveWithCells="1">
                  <from>
                    <xdr:col>10</xdr:col>
                    <xdr:colOff>38100</xdr:colOff>
                    <xdr:row>28</xdr:row>
                    <xdr:rowOff>38100</xdr:rowOff>
                  </from>
                  <to>
                    <xdr:col>10</xdr:col>
                    <xdr:colOff>304800</xdr:colOff>
                    <xdr:row>28</xdr:row>
                    <xdr:rowOff>254000</xdr:rowOff>
                  </to>
                </anchor>
              </controlPr>
            </control>
          </mc:Choice>
        </mc:AlternateContent>
        <mc:AlternateContent xmlns:mc="http://schemas.openxmlformats.org/markup-compatibility/2006">
          <mc:Choice Requires="x14">
            <control shapeId="48473" r:id="rId195" name="Check Box 345">
              <controlPr locked="0" defaultSize="0" autoFill="0" autoLine="0" autoPict="0">
                <anchor moveWithCells="1">
                  <from>
                    <xdr:col>24</xdr:col>
                    <xdr:colOff>50800</xdr:colOff>
                    <xdr:row>10</xdr:row>
                    <xdr:rowOff>63500</xdr:rowOff>
                  </from>
                  <to>
                    <xdr:col>24</xdr:col>
                    <xdr:colOff>279400</xdr:colOff>
                    <xdr:row>10</xdr:row>
                    <xdr:rowOff>228600</xdr:rowOff>
                  </to>
                </anchor>
              </controlPr>
            </control>
          </mc:Choice>
        </mc:AlternateContent>
        <mc:AlternateContent xmlns:mc="http://schemas.openxmlformats.org/markup-compatibility/2006">
          <mc:Choice Requires="x14">
            <control shapeId="48474" r:id="rId196" name="Check Box 346">
              <controlPr locked="0" defaultSize="0" autoFill="0" autoLine="0" autoPict="0">
                <anchor moveWithCells="1">
                  <from>
                    <xdr:col>25</xdr:col>
                    <xdr:colOff>50800</xdr:colOff>
                    <xdr:row>10</xdr:row>
                    <xdr:rowOff>50800</xdr:rowOff>
                  </from>
                  <to>
                    <xdr:col>25</xdr:col>
                    <xdr:colOff>304800</xdr:colOff>
                    <xdr:row>10</xdr:row>
                    <xdr:rowOff>241300</xdr:rowOff>
                  </to>
                </anchor>
              </controlPr>
            </control>
          </mc:Choice>
        </mc:AlternateContent>
        <mc:AlternateContent xmlns:mc="http://schemas.openxmlformats.org/markup-compatibility/2006">
          <mc:Choice Requires="x14">
            <control shapeId="48475" r:id="rId197" name="Check Box 347">
              <controlPr locked="0" defaultSize="0" autoFill="0" autoLine="0" autoPict="0">
                <anchor moveWithCells="1">
                  <from>
                    <xdr:col>26</xdr:col>
                    <xdr:colOff>50800</xdr:colOff>
                    <xdr:row>10</xdr:row>
                    <xdr:rowOff>50800</xdr:rowOff>
                  </from>
                  <to>
                    <xdr:col>26</xdr:col>
                    <xdr:colOff>304800</xdr:colOff>
                    <xdr:row>10</xdr:row>
                    <xdr:rowOff>228600</xdr:rowOff>
                  </to>
                </anchor>
              </controlPr>
            </control>
          </mc:Choice>
        </mc:AlternateContent>
        <mc:AlternateContent xmlns:mc="http://schemas.openxmlformats.org/markup-compatibility/2006">
          <mc:Choice Requires="x14">
            <control shapeId="48476" r:id="rId198" name="Check Box 348">
              <controlPr locked="0" defaultSize="0" autoFill="0" autoLine="0" autoPict="0">
                <anchor moveWithCells="1">
                  <from>
                    <xdr:col>27</xdr:col>
                    <xdr:colOff>38100</xdr:colOff>
                    <xdr:row>10</xdr:row>
                    <xdr:rowOff>50800</xdr:rowOff>
                  </from>
                  <to>
                    <xdr:col>27</xdr:col>
                    <xdr:colOff>304800</xdr:colOff>
                    <xdr:row>10</xdr:row>
                    <xdr:rowOff>241300</xdr:rowOff>
                  </to>
                </anchor>
              </controlPr>
            </control>
          </mc:Choice>
        </mc:AlternateContent>
        <mc:AlternateContent xmlns:mc="http://schemas.openxmlformats.org/markup-compatibility/2006">
          <mc:Choice Requires="x14">
            <control shapeId="48477" r:id="rId199" name="Check Box 349">
              <controlPr locked="0" defaultSize="0" autoFill="0" autoLine="0" autoPict="0">
                <anchor moveWithCells="1">
                  <from>
                    <xdr:col>24</xdr:col>
                    <xdr:colOff>63500</xdr:colOff>
                    <xdr:row>11</xdr:row>
                    <xdr:rowOff>50800</xdr:rowOff>
                  </from>
                  <to>
                    <xdr:col>24</xdr:col>
                    <xdr:colOff>279400</xdr:colOff>
                    <xdr:row>11</xdr:row>
                    <xdr:rowOff>241300</xdr:rowOff>
                  </to>
                </anchor>
              </controlPr>
            </control>
          </mc:Choice>
        </mc:AlternateContent>
        <mc:AlternateContent xmlns:mc="http://schemas.openxmlformats.org/markup-compatibility/2006">
          <mc:Choice Requires="x14">
            <control shapeId="48478" r:id="rId200" name="Check Box 350">
              <controlPr locked="0" defaultSize="0" autoFill="0" autoLine="0" autoPict="0">
                <anchor moveWithCells="1">
                  <from>
                    <xdr:col>25</xdr:col>
                    <xdr:colOff>50800</xdr:colOff>
                    <xdr:row>11</xdr:row>
                    <xdr:rowOff>50800</xdr:rowOff>
                  </from>
                  <to>
                    <xdr:col>25</xdr:col>
                    <xdr:colOff>304800</xdr:colOff>
                    <xdr:row>11</xdr:row>
                    <xdr:rowOff>241300</xdr:rowOff>
                  </to>
                </anchor>
              </controlPr>
            </control>
          </mc:Choice>
        </mc:AlternateContent>
        <mc:AlternateContent xmlns:mc="http://schemas.openxmlformats.org/markup-compatibility/2006">
          <mc:Choice Requires="x14">
            <control shapeId="48479" r:id="rId201" name="Check Box 351">
              <controlPr locked="0" defaultSize="0" autoFill="0" autoLine="0" autoPict="0">
                <anchor moveWithCells="1">
                  <from>
                    <xdr:col>26</xdr:col>
                    <xdr:colOff>38100</xdr:colOff>
                    <xdr:row>11</xdr:row>
                    <xdr:rowOff>50800</xdr:rowOff>
                  </from>
                  <to>
                    <xdr:col>26</xdr:col>
                    <xdr:colOff>304800</xdr:colOff>
                    <xdr:row>11</xdr:row>
                    <xdr:rowOff>241300</xdr:rowOff>
                  </to>
                </anchor>
              </controlPr>
            </control>
          </mc:Choice>
        </mc:AlternateContent>
        <mc:AlternateContent xmlns:mc="http://schemas.openxmlformats.org/markup-compatibility/2006">
          <mc:Choice Requires="x14">
            <control shapeId="48480" r:id="rId202" name="Check Box 352">
              <controlPr locked="0" defaultSize="0" autoFill="0" autoLine="0" autoPict="0">
                <anchor moveWithCells="1">
                  <from>
                    <xdr:col>27</xdr:col>
                    <xdr:colOff>50800</xdr:colOff>
                    <xdr:row>11</xdr:row>
                    <xdr:rowOff>50800</xdr:rowOff>
                  </from>
                  <to>
                    <xdr:col>27</xdr:col>
                    <xdr:colOff>279400</xdr:colOff>
                    <xdr:row>11</xdr:row>
                    <xdr:rowOff>228600</xdr:rowOff>
                  </to>
                </anchor>
              </controlPr>
            </control>
          </mc:Choice>
        </mc:AlternateContent>
        <mc:AlternateContent xmlns:mc="http://schemas.openxmlformats.org/markup-compatibility/2006">
          <mc:Choice Requires="x14">
            <control shapeId="48481" r:id="rId203" name="Check Box 353">
              <controlPr locked="0" defaultSize="0" autoFill="0" autoLine="0" autoPict="0">
                <anchor moveWithCells="1">
                  <from>
                    <xdr:col>24</xdr:col>
                    <xdr:colOff>50800</xdr:colOff>
                    <xdr:row>21</xdr:row>
                    <xdr:rowOff>63500</xdr:rowOff>
                  </from>
                  <to>
                    <xdr:col>24</xdr:col>
                    <xdr:colOff>279400</xdr:colOff>
                    <xdr:row>21</xdr:row>
                    <xdr:rowOff>228600</xdr:rowOff>
                  </to>
                </anchor>
              </controlPr>
            </control>
          </mc:Choice>
        </mc:AlternateContent>
        <mc:AlternateContent xmlns:mc="http://schemas.openxmlformats.org/markup-compatibility/2006">
          <mc:Choice Requires="x14">
            <control shapeId="48482" r:id="rId204" name="Check Box 354">
              <controlPr locked="0" defaultSize="0" autoFill="0" autoLine="0" autoPict="0">
                <anchor moveWithCells="1">
                  <from>
                    <xdr:col>25</xdr:col>
                    <xdr:colOff>25400</xdr:colOff>
                    <xdr:row>21</xdr:row>
                    <xdr:rowOff>50800</xdr:rowOff>
                  </from>
                  <to>
                    <xdr:col>25</xdr:col>
                    <xdr:colOff>304800</xdr:colOff>
                    <xdr:row>21</xdr:row>
                    <xdr:rowOff>241300</xdr:rowOff>
                  </to>
                </anchor>
              </controlPr>
            </control>
          </mc:Choice>
        </mc:AlternateContent>
        <mc:AlternateContent xmlns:mc="http://schemas.openxmlformats.org/markup-compatibility/2006">
          <mc:Choice Requires="x14">
            <control shapeId="48483" r:id="rId205" name="Check Box 355">
              <controlPr locked="0" defaultSize="0" autoFill="0" autoLine="0" autoPict="0">
                <anchor moveWithCells="1">
                  <from>
                    <xdr:col>26</xdr:col>
                    <xdr:colOff>50800</xdr:colOff>
                    <xdr:row>21</xdr:row>
                    <xdr:rowOff>50800</xdr:rowOff>
                  </from>
                  <to>
                    <xdr:col>26</xdr:col>
                    <xdr:colOff>279400</xdr:colOff>
                    <xdr:row>21</xdr:row>
                    <xdr:rowOff>228600</xdr:rowOff>
                  </to>
                </anchor>
              </controlPr>
            </control>
          </mc:Choice>
        </mc:AlternateContent>
        <mc:AlternateContent xmlns:mc="http://schemas.openxmlformats.org/markup-compatibility/2006">
          <mc:Choice Requires="x14">
            <control shapeId="48484" r:id="rId206" name="Check Box 356">
              <controlPr locked="0" defaultSize="0" autoFill="0" autoLine="0" autoPict="0">
                <anchor moveWithCells="1">
                  <from>
                    <xdr:col>27</xdr:col>
                    <xdr:colOff>38100</xdr:colOff>
                    <xdr:row>21</xdr:row>
                    <xdr:rowOff>38100</xdr:rowOff>
                  </from>
                  <to>
                    <xdr:col>27</xdr:col>
                    <xdr:colOff>304800</xdr:colOff>
                    <xdr:row>21</xdr:row>
                    <xdr:rowOff>241300</xdr:rowOff>
                  </to>
                </anchor>
              </controlPr>
            </control>
          </mc:Choice>
        </mc:AlternateContent>
        <mc:AlternateContent xmlns:mc="http://schemas.openxmlformats.org/markup-compatibility/2006">
          <mc:Choice Requires="x14">
            <control shapeId="48485" r:id="rId207" name="Check Box 357">
              <controlPr locked="0" defaultSize="0" autoFill="0" autoLine="0" autoPict="0">
                <anchor moveWithCells="1">
                  <from>
                    <xdr:col>24</xdr:col>
                    <xdr:colOff>38100</xdr:colOff>
                    <xdr:row>29</xdr:row>
                    <xdr:rowOff>50800</xdr:rowOff>
                  </from>
                  <to>
                    <xdr:col>24</xdr:col>
                    <xdr:colOff>304800</xdr:colOff>
                    <xdr:row>29</xdr:row>
                    <xdr:rowOff>228600</xdr:rowOff>
                  </to>
                </anchor>
              </controlPr>
            </control>
          </mc:Choice>
        </mc:AlternateContent>
        <mc:AlternateContent xmlns:mc="http://schemas.openxmlformats.org/markup-compatibility/2006">
          <mc:Choice Requires="x14">
            <control shapeId="48486" r:id="rId208" name="Check Box 358">
              <controlPr locked="0" defaultSize="0" autoFill="0" autoLine="0" autoPict="0">
                <anchor moveWithCells="1">
                  <from>
                    <xdr:col>25</xdr:col>
                    <xdr:colOff>50800</xdr:colOff>
                    <xdr:row>29</xdr:row>
                    <xdr:rowOff>50800</xdr:rowOff>
                  </from>
                  <to>
                    <xdr:col>25</xdr:col>
                    <xdr:colOff>304800</xdr:colOff>
                    <xdr:row>29</xdr:row>
                    <xdr:rowOff>241300</xdr:rowOff>
                  </to>
                </anchor>
              </controlPr>
            </control>
          </mc:Choice>
        </mc:AlternateContent>
        <mc:AlternateContent xmlns:mc="http://schemas.openxmlformats.org/markup-compatibility/2006">
          <mc:Choice Requires="x14">
            <control shapeId="48487" r:id="rId209" name="Check Box 359">
              <controlPr locked="0" defaultSize="0" autoFill="0" autoLine="0" autoPict="0">
                <anchor moveWithCells="1">
                  <from>
                    <xdr:col>26</xdr:col>
                    <xdr:colOff>38100</xdr:colOff>
                    <xdr:row>29</xdr:row>
                    <xdr:rowOff>50800</xdr:rowOff>
                  </from>
                  <to>
                    <xdr:col>26</xdr:col>
                    <xdr:colOff>304800</xdr:colOff>
                    <xdr:row>29</xdr:row>
                    <xdr:rowOff>241300</xdr:rowOff>
                  </to>
                </anchor>
              </controlPr>
            </control>
          </mc:Choice>
        </mc:AlternateContent>
        <mc:AlternateContent xmlns:mc="http://schemas.openxmlformats.org/markup-compatibility/2006">
          <mc:Choice Requires="x14">
            <control shapeId="48488" r:id="rId210" name="Check Box 360">
              <controlPr locked="0" defaultSize="0" autoFill="0" autoLine="0" autoPict="0">
                <anchor moveWithCells="1">
                  <from>
                    <xdr:col>27</xdr:col>
                    <xdr:colOff>38100</xdr:colOff>
                    <xdr:row>29</xdr:row>
                    <xdr:rowOff>38100</xdr:rowOff>
                  </from>
                  <to>
                    <xdr:col>27</xdr:col>
                    <xdr:colOff>304800</xdr:colOff>
                    <xdr:row>29</xdr:row>
                    <xdr:rowOff>241300</xdr:rowOff>
                  </to>
                </anchor>
              </controlPr>
            </control>
          </mc:Choice>
        </mc:AlternateContent>
        <mc:AlternateContent xmlns:mc="http://schemas.openxmlformats.org/markup-compatibility/2006">
          <mc:Choice Requires="x14">
            <control shapeId="48489" r:id="rId211" name="Check Box 361">
              <controlPr locked="0" defaultSize="0" autoFill="0" autoLine="0" autoPict="0">
                <anchor moveWithCells="1">
                  <from>
                    <xdr:col>24</xdr:col>
                    <xdr:colOff>38100</xdr:colOff>
                    <xdr:row>30</xdr:row>
                    <xdr:rowOff>63500</xdr:rowOff>
                  </from>
                  <to>
                    <xdr:col>24</xdr:col>
                    <xdr:colOff>304800</xdr:colOff>
                    <xdr:row>30</xdr:row>
                    <xdr:rowOff>228600</xdr:rowOff>
                  </to>
                </anchor>
              </controlPr>
            </control>
          </mc:Choice>
        </mc:AlternateContent>
        <mc:AlternateContent xmlns:mc="http://schemas.openxmlformats.org/markup-compatibility/2006">
          <mc:Choice Requires="x14">
            <control shapeId="48490" r:id="rId212" name="Check Box 362">
              <controlPr locked="0" defaultSize="0" autoFill="0" autoLine="0" autoPict="0">
                <anchor moveWithCells="1">
                  <from>
                    <xdr:col>25</xdr:col>
                    <xdr:colOff>50800</xdr:colOff>
                    <xdr:row>30</xdr:row>
                    <xdr:rowOff>50800</xdr:rowOff>
                  </from>
                  <to>
                    <xdr:col>25</xdr:col>
                    <xdr:colOff>304800</xdr:colOff>
                    <xdr:row>30</xdr:row>
                    <xdr:rowOff>241300</xdr:rowOff>
                  </to>
                </anchor>
              </controlPr>
            </control>
          </mc:Choice>
        </mc:AlternateContent>
        <mc:AlternateContent xmlns:mc="http://schemas.openxmlformats.org/markup-compatibility/2006">
          <mc:Choice Requires="x14">
            <control shapeId="48491" r:id="rId213" name="Check Box 363">
              <controlPr locked="0" defaultSize="0" autoFill="0" autoLine="0" autoPict="0">
                <anchor moveWithCells="1">
                  <from>
                    <xdr:col>26</xdr:col>
                    <xdr:colOff>38100</xdr:colOff>
                    <xdr:row>30</xdr:row>
                    <xdr:rowOff>50800</xdr:rowOff>
                  </from>
                  <to>
                    <xdr:col>26</xdr:col>
                    <xdr:colOff>304800</xdr:colOff>
                    <xdr:row>30</xdr:row>
                    <xdr:rowOff>228600</xdr:rowOff>
                  </to>
                </anchor>
              </controlPr>
            </control>
          </mc:Choice>
        </mc:AlternateContent>
        <mc:AlternateContent xmlns:mc="http://schemas.openxmlformats.org/markup-compatibility/2006">
          <mc:Choice Requires="x14">
            <control shapeId="48492" r:id="rId214" name="Check Box 364">
              <controlPr locked="0" defaultSize="0" autoFill="0" autoLine="0" autoPict="0">
                <anchor moveWithCells="1">
                  <from>
                    <xdr:col>27</xdr:col>
                    <xdr:colOff>25400</xdr:colOff>
                    <xdr:row>30</xdr:row>
                    <xdr:rowOff>50800</xdr:rowOff>
                  </from>
                  <to>
                    <xdr:col>27</xdr:col>
                    <xdr:colOff>304800</xdr:colOff>
                    <xdr:row>30</xdr:row>
                    <xdr:rowOff>241300</xdr:rowOff>
                  </to>
                </anchor>
              </controlPr>
            </control>
          </mc:Choice>
        </mc:AlternateContent>
        <mc:AlternateContent xmlns:mc="http://schemas.openxmlformats.org/markup-compatibility/2006">
          <mc:Choice Requires="x14">
            <control shapeId="48493" r:id="rId215" name="Check Box 365">
              <controlPr locked="0" defaultSize="0" autoFill="0" autoLine="0" autoPict="0">
                <anchor moveWithCells="1">
                  <from>
                    <xdr:col>24</xdr:col>
                    <xdr:colOff>38100</xdr:colOff>
                    <xdr:row>32</xdr:row>
                    <xdr:rowOff>50800</xdr:rowOff>
                  </from>
                  <to>
                    <xdr:col>24</xdr:col>
                    <xdr:colOff>304800</xdr:colOff>
                    <xdr:row>32</xdr:row>
                    <xdr:rowOff>241300</xdr:rowOff>
                  </to>
                </anchor>
              </controlPr>
            </control>
          </mc:Choice>
        </mc:AlternateContent>
        <mc:AlternateContent xmlns:mc="http://schemas.openxmlformats.org/markup-compatibility/2006">
          <mc:Choice Requires="x14">
            <control shapeId="48494" r:id="rId216" name="Check Box 366">
              <controlPr locked="0" defaultSize="0" autoFill="0" autoLine="0" autoPict="0">
                <anchor moveWithCells="1">
                  <from>
                    <xdr:col>25</xdr:col>
                    <xdr:colOff>38100</xdr:colOff>
                    <xdr:row>32</xdr:row>
                    <xdr:rowOff>50800</xdr:rowOff>
                  </from>
                  <to>
                    <xdr:col>25</xdr:col>
                    <xdr:colOff>304800</xdr:colOff>
                    <xdr:row>32</xdr:row>
                    <xdr:rowOff>241300</xdr:rowOff>
                  </to>
                </anchor>
              </controlPr>
            </control>
          </mc:Choice>
        </mc:AlternateContent>
        <mc:AlternateContent xmlns:mc="http://schemas.openxmlformats.org/markup-compatibility/2006">
          <mc:Choice Requires="x14">
            <control shapeId="48495" r:id="rId217" name="Check Box 367">
              <controlPr locked="0" defaultSize="0" autoFill="0" autoLine="0" autoPict="0">
                <anchor moveWithCells="1">
                  <from>
                    <xdr:col>26</xdr:col>
                    <xdr:colOff>38100</xdr:colOff>
                    <xdr:row>32</xdr:row>
                    <xdr:rowOff>50800</xdr:rowOff>
                  </from>
                  <to>
                    <xdr:col>26</xdr:col>
                    <xdr:colOff>304800</xdr:colOff>
                    <xdr:row>32</xdr:row>
                    <xdr:rowOff>241300</xdr:rowOff>
                  </to>
                </anchor>
              </controlPr>
            </control>
          </mc:Choice>
        </mc:AlternateContent>
        <mc:AlternateContent xmlns:mc="http://schemas.openxmlformats.org/markup-compatibility/2006">
          <mc:Choice Requires="x14">
            <control shapeId="48496" r:id="rId218" name="Check Box 368">
              <controlPr locked="0" defaultSize="0" autoFill="0" autoLine="0" autoPict="0">
                <anchor moveWithCells="1">
                  <from>
                    <xdr:col>27</xdr:col>
                    <xdr:colOff>50800</xdr:colOff>
                    <xdr:row>32</xdr:row>
                    <xdr:rowOff>50800</xdr:rowOff>
                  </from>
                  <to>
                    <xdr:col>27</xdr:col>
                    <xdr:colOff>279400</xdr:colOff>
                    <xdr:row>32</xdr:row>
                    <xdr:rowOff>228600</xdr:rowOff>
                  </to>
                </anchor>
              </controlPr>
            </control>
          </mc:Choice>
        </mc:AlternateContent>
        <mc:AlternateContent xmlns:mc="http://schemas.openxmlformats.org/markup-compatibility/2006">
          <mc:Choice Requires="x14">
            <control shapeId="48497" r:id="rId219" name="Check Box 369">
              <controlPr locked="0" defaultSize="0" autoFill="0" autoLine="0" autoPict="0">
                <anchor moveWithCells="1">
                  <from>
                    <xdr:col>24</xdr:col>
                    <xdr:colOff>50800</xdr:colOff>
                    <xdr:row>36</xdr:row>
                    <xdr:rowOff>38100</xdr:rowOff>
                  </from>
                  <to>
                    <xdr:col>24</xdr:col>
                    <xdr:colOff>279400</xdr:colOff>
                    <xdr:row>36</xdr:row>
                    <xdr:rowOff>241300</xdr:rowOff>
                  </to>
                </anchor>
              </controlPr>
            </control>
          </mc:Choice>
        </mc:AlternateContent>
        <mc:AlternateContent xmlns:mc="http://schemas.openxmlformats.org/markup-compatibility/2006">
          <mc:Choice Requires="x14">
            <control shapeId="48498" r:id="rId220" name="Check Box 370">
              <controlPr locked="0" defaultSize="0" autoFill="0" autoLine="0" autoPict="0">
                <anchor moveWithCells="1">
                  <from>
                    <xdr:col>25</xdr:col>
                    <xdr:colOff>50800</xdr:colOff>
                    <xdr:row>36</xdr:row>
                    <xdr:rowOff>38100</xdr:rowOff>
                  </from>
                  <to>
                    <xdr:col>25</xdr:col>
                    <xdr:colOff>279400</xdr:colOff>
                    <xdr:row>36</xdr:row>
                    <xdr:rowOff>241300</xdr:rowOff>
                  </to>
                </anchor>
              </controlPr>
            </control>
          </mc:Choice>
        </mc:AlternateContent>
        <mc:AlternateContent xmlns:mc="http://schemas.openxmlformats.org/markup-compatibility/2006">
          <mc:Choice Requires="x14">
            <control shapeId="48499" r:id="rId221" name="Check Box 371">
              <controlPr locked="0" defaultSize="0" autoFill="0" autoLine="0" autoPict="0">
                <anchor moveWithCells="1">
                  <from>
                    <xdr:col>26</xdr:col>
                    <xdr:colOff>25400</xdr:colOff>
                    <xdr:row>36</xdr:row>
                    <xdr:rowOff>38100</xdr:rowOff>
                  </from>
                  <to>
                    <xdr:col>26</xdr:col>
                    <xdr:colOff>304800</xdr:colOff>
                    <xdr:row>36</xdr:row>
                    <xdr:rowOff>241300</xdr:rowOff>
                  </to>
                </anchor>
              </controlPr>
            </control>
          </mc:Choice>
        </mc:AlternateContent>
        <mc:AlternateContent xmlns:mc="http://schemas.openxmlformats.org/markup-compatibility/2006">
          <mc:Choice Requires="x14">
            <control shapeId="48500" r:id="rId222" name="Check Box 372">
              <controlPr locked="0" defaultSize="0" autoFill="0" autoLine="0" autoPict="0" macro="[0]!CheckBox84_Click">
                <anchor moveWithCells="1">
                  <from>
                    <xdr:col>27</xdr:col>
                    <xdr:colOff>38100</xdr:colOff>
                    <xdr:row>36</xdr:row>
                    <xdr:rowOff>50800</xdr:rowOff>
                  </from>
                  <to>
                    <xdr:col>27</xdr:col>
                    <xdr:colOff>304800</xdr:colOff>
                    <xdr:row>36</xdr:row>
                    <xdr:rowOff>241300</xdr:rowOff>
                  </to>
                </anchor>
              </controlPr>
            </control>
          </mc:Choice>
        </mc:AlternateContent>
        <mc:AlternateContent xmlns:mc="http://schemas.openxmlformats.org/markup-compatibility/2006">
          <mc:Choice Requires="x14">
            <control shapeId="48501" r:id="rId223" name="Check Box 373">
              <controlPr locked="0" defaultSize="0" autoFill="0" autoLine="0" autoPict="0">
                <anchor moveWithCells="1">
                  <from>
                    <xdr:col>26</xdr:col>
                    <xdr:colOff>50800</xdr:colOff>
                    <xdr:row>8</xdr:row>
                    <xdr:rowOff>38100</xdr:rowOff>
                  </from>
                  <to>
                    <xdr:col>26</xdr:col>
                    <xdr:colOff>304800</xdr:colOff>
                    <xdr:row>8</xdr:row>
                    <xdr:rowOff>241300</xdr:rowOff>
                  </to>
                </anchor>
              </controlPr>
            </control>
          </mc:Choice>
        </mc:AlternateContent>
        <mc:AlternateContent xmlns:mc="http://schemas.openxmlformats.org/markup-compatibility/2006">
          <mc:Choice Requires="x14">
            <control shapeId="48593" r:id="rId224" name="Check Box 465">
              <controlPr locked="0" defaultSize="0" autoFill="0" autoLine="0" autoPict="0">
                <anchor moveWithCells="1">
                  <from>
                    <xdr:col>24</xdr:col>
                    <xdr:colOff>50800</xdr:colOff>
                    <xdr:row>41</xdr:row>
                    <xdr:rowOff>50800</xdr:rowOff>
                  </from>
                  <to>
                    <xdr:col>24</xdr:col>
                    <xdr:colOff>279400</xdr:colOff>
                    <xdr:row>41</xdr:row>
                    <xdr:rowOff>228600</xdr:rowOff>
                  </to>
                </anchor>
              </controlPr>
            </control>
          </mc:Choice>
        </mc:AlternateContent>
        <mc:AlternateContent xmlns:mc="http://schemas.openxmlformats.org/markup-compatibility/2006">
          <mc:Choice Requires="x14">
            <control shapeId="48594" r:id="rId225" name="Check Box 466">
              <controlPr locked="0" defaultSize="0" autoFill="0" autoLine="0" autoPict="0">
                <anchor moveWithCells="1">
                  <from>
                    <xdr:col>25</xdr:col>
                    <xdr:colOff>50800</xdr:colOff>
                    <xdr:row>41</xdr:row>
                    <xdr:rowOff>38100</xdr:rowOff>
                  </from>
                  <to>
                    <xdr:col>25</xdr:col>
                    <xdr:colOff>304800</xdr:colOff>
                    <xdr:row>41</xdr:row>
                    <xdr:rowOff>241300</xdr:rowOff>
                  </to>
                </anchor>
              </controlPr>
            </control>
          </mc:Choice>
        </mc:AlternateContent>
        <mc:AlternateContent xmlns:mc="http://schemas.openxmlformats.org/markup-compatibility/2006">
          <mc:Choice Requires="x14">
            <control shapeId="48595" r:id="rId226" name="Check Box 467">
              <controlPr locked="0" defaultSize="0" autoFill="0" autoLine="0" autoPict="0">
                <anchor moveWithCells="1">
                  <from>
                    <xdr:col>26</xdr:col>
                    <xdr:colOff>50800</xdr:colOff>
                    <xdr:row>41</xdr:row>
                    <xdr:rowOff>50800</xdr:rowOff>
                  </from>
                  <to>
                    <xdr:col>26</xdr:col>
                    <xdr:colOff>304800</xdr:colOff>
                    <xdr:row>41</xdr:row>
                    <xdr:rowOff>241300</xdr:rowOff>
                  </to>
                </anchor>
              </controlPr>
            </control>
          </mc:Choice>
        </mc:AlternateContent>
        <mc:AlternateContent xmlns:mc="http://schemas.openxmlformats.org/markup-compatibility/2006">
          <mc:Choice Requires="x14">
            <control shapeId="48596" r:id="rId227" name="Check Box 468">
              <controlPr locked="0" defaultSize="0" autoFill="0" autoLine="0" autoPict="0">
                <anchor moveWithCells="1">
                  <from>
                    <xdr:col>27</xdr:col>
                    <xdr:colOff>38100</xdr:colOff>
                    <xdr:row>41</xdr:row>
                    <xdr:rowOff>38100</xdr:rowOff>
                  </from>
                  <to>
                    <xdr:col>27</xdr:col>
                    <xdr:colOff>304800</xdr:colOff>
                    <xdr:row>41</xdr:row>
                    <xdr:rowOff>241300</xdr:rowOff>
                  </to>
                </anchor>
              </controlPr>
            </control>
          </mc:Choice>
        </mc:AlternateContent>
        <mc:AlternateContent xmlns:mc="http://schemas.openxmlformats.org/markup-compatibility/2006">
          <mc:Choice Requires="x14">
            <control shapeId="48597" r:id="rId228" name="Check Box 469">
              <controlPr locked="0" defaultSize="0" autoFill="0" autoLine="0" autoPict="0">
                <anchor moveWithCells="1">
                  <from>
                    <xdr:col>24</xdr:col>
                    <xdr:colOff>50800</xdr:colOff>
                    <xdr:row>46</xdr:row>
                    <xdr:rowOff>50800</xdr:rowOff>
                  </from>
                  <to>
                    <xdr:col>24</xdr:col>
                    <xdr:colOff>279400</xdr:colOff>
                    <xdr:row>46</xdr:row>
                    <xdr:rowOff>241300</xdr:rowOff>
                  </to>
                </anchor>
              </controlPr>
            </control>
          </mc:Choice>
        </mc:AlternateContent>
        <mc:AlternateContent xmlns:mc="http://schemas.openxmlformats.org/markup-compatibility/2006">
          <mc:Choice Requires="x14">
            <control shapeId="48598" r:id="rId229" name="Check Box 470">
              <controlPr locked="0" defaultSize="0" autoFill="0" autoLine="0" autoPict="0">
                <anchor moveWithCells="1">
                  <from>
                    <xdr:col>25</xdr:col>
                    <xdr:colOff>50800</xdr:colOff>
                    <xdr:row>46</xdr:row>
                    <xdr:rowOff>50800</xdr:rowOff>
                  </from>
                  <to>
                    <xdr:col>25</xdr:col>
                    <xdr:colOff>279400</xdr:colOff>
                    <xdr:row>46</xdr:row>
                    <xdr:rowOff>241300</xdr:rowOff>
                  </to>
                </anchor>
              </controlPr>
            </control>
          </mc:Choice>
        </mc:AlternateContent>
        <mc:AlternateContent xmlns:mc="http://schemas.openxmlformats.org/markup-compatibility/2006">
          <mc:Choice Requires="x14">
            <control shapeId="48599" r:id="rId230" name="Check Box 471">
              <controlPr locked="0" defaultSize="0" autoFill="0" autoLine="0" autoPict="0">
                <anchor moveWithCells="1">
                  <from>
                    <xdr:col>26</xdr:col>
                    <xdr:colOff>50800</xdr:colOff>
                    <xdr:row>46</xdr:row>
                    <xdr:rowOff>38100</xdr:rowOff>
                  </from>
                  <to>
                    <xdr:col>26</xdr:col>
                    <xdr:colOff>304800</xdr:colOff>
                    <xdr:row>46</xdr:row>
                    <xdr:rowOff>241300</xdr:rowOff>
                  </to>
                </anchor>
              </controlPr>
            </control>
          </mc:Choice>
        </mc:AlternateContent>
        <mc:AlternateContent xmlns:mc="http://schemas.openxmlformats.org/markup-compatibility/2006">
          <mc:Choice Requires="x14">
            <control shapeId="48600" r:id="rId231" name="Check Box 472">
              <controlPr locked="0" defaultSize="0" autoFill="0" autoLine="0" autoPict="0">
                <anchor moveWithCells="1">
                  <from>
                    <xdr:col>27</xdr:col>
                    <xdr:colOff>50800</xdr:colOff>
                    <xdr:row>46</xdr:row>
                    <xdr:rowOff>50800</xdr:rowOff>
                  </from>
                  <to>
                    <xdr:col>27</xdr:col>
                    <xdr:colOff>279400</xdr:colOff>
                    <xdr:row>46</xdr:row>
                    <xdr:rowOff>241300</xdr:rowOff>
                  </to>
                </anchor>
              </controlPr>
            </control>
          </mc:Choice>
        </mc:AlternateContent>
        <mc:AlternateContent xmlns:mc="http://schemas.openxmlformats.org/markup-compatibility/2006">
          <mc:Choice Requires="x14">
            <control shapeId="48601" r:id="rId232" name="Check Box 473">
              <controlPr locked="0" defaultSize="0" autoFill="0" autoLine="0" autoPict="0">
                <anchor moveWithCells="1">
                  <from>
                    <xdr:col>24</xdr:col>
                    <xdr:colOff>38100</xdr:colOff>
                    <xdr:row>49</xdr:row>
                    <xdr:rowOff>50800</xdr:rowOff>
                  </from>
                  <to>
                    <xdr:col>24</xdr:col>
                    <xdr:colOff>304800</xdr:colOff>
                    <xdr:row>49</xdr:row>
                    <xdr:rowOff>241300</xdr:rowOff>
                  </to>
                </anchor>
              </controlPr>
            </control>
          </mc:Choice>
        </mc:AlternateContent>
        <mc:AlternateContent xmlns:mc="http://schemas.openxmlformats.org/markup-compatibility/2006">
          <mc:Choice Requires="x14">
            <control shapeId="48602" r:id="rId233" name="Check Box 474">
              <controlPr locked="0" defaultSize="0" autoFill="0" autoLine="0" autoPict="0">
                <anchor moveWithCells="1">
                  <from>
                    <xdr:col>25</xdr:col>
                    <xdr:colOff>50800</xdr:colOff>
                    <xdr:row>49</xdr:row>
                    <xdr:rowOff>50800</xdr:rowOff>
                  </from>
                  <to>
                    <xdr:col>25</xdr:col>
                    <xdr:colOff>304800</xdr:colOff>
                    <xdr:row>49</xdr:row>
                    <xdr:rowOff>241300</xdr:rowOff>
                  </to>
                </anchor>
              </controlPr>
            </control>
          </mc:Choice>
        </mc:AlternateContent>
        <mc:AlternateContent xmlns:mc="http://schemas.openxmlformats.org/markup-compatibility/2006">
          <mc:Choice Requires="x14">
            <control shapeId="48603" r:id="rId234" name="Check Box 475">
              <controlPr locked="0" defaultSize="0" autoFill="0" autoLine="0" autoPict="0">
                <anchor moveWithCells="1">
                  <from>
                    <xdr:col>26</xdr:col>
                    <xdr:colOff>38100</xdr:colOff>
                    <xdr:row>49</xdr:row>
                    <xdr:rowOff>50800</xdr:rowOff>
                  </from>
                  <to>
                    <xdr:col>26</xdr:col>
                    <xdr:colOff>304800</xdr:colOff>
                    <xdr:row>49</xdr:row>
                    <xdr:rowOff>241300</xdr:rowOff>
                  </to>
                </anchor>
              </controlPr>
            </control>
          </mc:Choice>
        </mc:AlternateContent>
        <mc:AlternateContent xmlns:mc="http://schemas.openxmlformats.org/markup-compatibility/2006">
          <mc:Choice Requires="x14">
            <control shapeId="48604" r:id="rId235" name="Check Box 476">
              <controlPr locked="0" defaultSize="0" autoFill="0" autoLine="0" autoPict="0">
                <anchor moveWithCells="1">
                  <from>
                    <xdr:col>27</xdr:col>
                    <xdr:colOff>38100</xdr:colOff>
                    <xdr:row>49</xdr:row>
                    <xdr:rowOff>50800</xdr:rowOff>
                  </from>
                  <to>
                    <xdr:col>27</xdr:col>
                    <xdr:colOff>304800</xdr:colOff>
                    <xdr:row>49</xdr:row>
                    <xdr:rowOff>241300</xdr:rowOff>
                  </to>
                </anchor>
              </controlPr>
            </control>
          </mc:Choice>
        </mc:AlternateContent>
        <mc:AlternateContent xmlns:mc="http://schemas.openxmlformats.org/markup-compatibility/2006">
          <mc:Choice Requires="x14">
            <control shapeId="48605" r:id="rId236" name="Check Box 477">
              <controlPr locked="0" defaultSize="0" autoFill="0" autoLine="0" autoPict="0">
                <anchor moveWithCells="1">
                  <from>
                    <xdr:col>24</xdr:col>
                    <xdr:colOff>38100</xdr:colOff>
                    <xdr:row>45</xdr:row>
                    <xdr:rowOff>50800</xdr:rowOff>
                  </from>
                  <to>
                    <xdr:col>24</xdr:col>
                    <xdr:colOff>304800</xdr:colOff>
                    <xdr:row>45</xdr:row>
                    <xdr:rowOff>228600</xdr:rowOff>
                  </to>
                </anchor>
              </controlPr>
            </control>
          </mc:Choice>
        </mc:AlternateContent>
        <mc:AlternateContent xmlns:mc="http://schemas.openxmlformats.org/markup-compatibility/2006">
          <mc:Choice Requires="x14">
            <control shapeId="48606" r:id="rId237" name="Check Box 478">
              <controlPr locked="0" defaultSize="0" autoFill="0" autoLine="0" autoPict="0">
                <anchor moveWithCells="1">
                  <from>
                    <xdr:col>25</xdr:col>
                    <xdr:colOff>50800</xdr:colOff>
                    <xdr:row>45</xdr:row>
                    <xdr:rowOff>50800</xdr:rowOff>
                  </from>
                  <to>
                    <xdr:col>25</xdr:col>
                    <xdr:colOff>304800</xdr:colOff>
                    <xdr:row>45</xdr:row>
                    <xdr:rowOff>228600</xdr:rowOff>
                  </to>
                </anchor>
              </controlPr>
            </control>
          </mc:Choice>
        </mc:AlternateContent>
        <mc:AlternateContent xmlns:mc="http://schemas.openxmlformats.org/markup-compatibility/2006">
          <mc:Choice Requires="x14">
            <control shapeId="48607" r:id="rId238" name="Check Box 479">
              <controlPr locked="0" defaultSize="0" autoFill="0" autoLine="0" autoPict="0">
                <anchor moveWithCells="1">
                  <from>
                    <xdr:col>26</xdr:col>
                    <xdr:colOff>38100</xdr:colOff>
                    <xdr:row>45</xdr:row>
                    <xdr:rowOff>50800</xdr:rowOff>
                  </from>
                  <to>
                    <xdr:col>26</xdr:col>
                    <xdr:colOff>304800</xdr:colOff>
                    <xdr:row>45</xdr:row>
                    <xdr:rowOff>228600</xdr:rowOff>
                  </to>
                </anchor>
              </controlPr>
            </control>
          </mc:Choice>
        </mc:AlternateContent>
        <mc:AlternateContent xmlns:mc="http://schemas.openxmlformats.org/markup-compatibility/2006">
          <mc:Choice Requires="x14">
            <control shapeId="48608" r:id="rId239" name="Check Box 480">
              <controlPr locked="0" defaultSize="0" autoFill="0" autoLine="0" autoPict="0">
                <anchor moveWithCells="1">
                  <from>
                    <xdr:col>27</xdr:col>
                    <xdr:colOff>38100</xdr:colOff>
                    <xdr:row>45</xdr:row>
                    <xdr:rowOff>50800</xdr:rowOff>
                  </from>
                  <to>
                    <xdr:col>27</xdr:col>
                    <xdr:colOff>304800</xdr:colOff>
                    <xdr:row>45</xdr:row>
                    <xdr:rowOff>241300</xdr:rowOff>
                  </to>
                </anchor>
              </controlPr>
            </control>
          </mc:Choice>
        </mc:AlternateContent>
        <mc:AlternateContent xmlns:mc="http://schemas.openxmlformats.org/markup-compatibility/2006">
          <mc:Choice Requires="x14">
            <control shapeId="48609" r:id="rId240" name="Check Box 481">
              <controlPr locked="0" defaultSize="0" autoFill="0" autoLine="0" autoPict="0">
                <anchor moveWithCells="1">
                  <from>
                    <xdr:col>24</xdr:col>
                    <xdr:colOff>50800</xdr:colOff>
                    <xdr:row>39</xdr:row>
                    <xdr:rowOff>50800</xdr:rowOff>
                  </from>
                  <to>
                    <xdr:col>24</xdr:col>
                    <xdr:colOff>279400</xdr:colOff>
                    <xdr:row>39</xdr:row>
                    <xdr:rowOff>241300</xdr:rowOff>
                  </to>
                </anchor>
              </controlPr>
            </control>
          </mc:Choice>
        </mc:AlternateContent>
        <mc:AlternateContent xmlns:mc="http://schemas.openxmlformats.org/markup-compatibility/2006">
          <mc:Choice Requires="x14">
            <control shapeId="48610" r:id="rId241" name="Check Box 482">
              <controlPr locked="0" defaultSize="0" autoFill="0" autoLine="0" autoPict="0">
                <anchor moveWithCells="1">
                  <from>
                    <xdr:col>25</xdr:col>
                    <xdr:colOff>38100</xdr:colOff>
                    <xdr:row>39</xdr:row>
                    <xdr:rowOff>50800</xdr:rowOff>
                  </from>
                  <to>
                    <xdr:col>25</xdr:col>
                    <xdr:colOff>304800</xdr:colOff>
                    <xdr:row>39</xdr:row>
                    <xdr:rowOff>228600</xdr:rowOff>
                  </to>
                </anchor>
              </controlPr>
            </control>
          </mc:Choice>
        </mc:AlternateContent>
        <mc:AlternateContent xmlns:mc="http://schemas.openxmlformats.org/markup-compatibility/2006">
          <mc:Choice Requires="x14">
            <control shapeId="48611" r:id="rId242" name="Check Box 483">
              <controlPr locked="0" defaultSize="0" autoFill="0" autoLine="0" autoPict="0">
                <anchor moveWithCells="1">
                  <from>
                    <xdr:col>26</xdr:col>
                    <xdr:colOff>25400</xdr:colOff>
                    <xdr:row>39</xdr:row>
                    <xdr:rowOff>50800</xdr:rowOff>
                  </from>
                  <to>
                    <xdr:col>26</xdr:col>
                    <xdr:colOff>304800</xdr:colOff>
                    <xdr:row>39</xdr:row>
                    <xdr:rowOff>228600</xdr:rowOff>
                  </to>
                </anchor>
              </controlPr>
            </control>
          </mc:Choice>
        </mc:AlternateContent>
        <mc:AlternateContent xmlns:mc="http://schemas.openxmlformats.org/markup-compatibility/2006">
          <mc:Choice Requires="x14">
            <control shapeId="48612" r:id="rId243" name="Check Box 484">
              <controlPr locked="0" defaultSize="0" autoFill="0" autoLine="0" autoPict="0">
                <anchor moveWithCells="1">
                  <from>
                    <xdr:col>27</xdr:col>
                    <xdr:colOff>38100</xdr:colOff>
                    <xdr:row>39</xdr:row>
                    <xdr:rowOff>50800</xdr:rowOff>
                  </from>
                  <to>
                    <xdr:col>27</xdr:col>
                    <xdr:colOff>304800</xdr:colOff>
                    <xdr:row>39</xdr:row>
                    <xdr:rowOff>228600</xdr:rowOff>
                  </to>
                </anchor>
              </controlPr>
            </control>
          </mc:Choice>
        </mc:AlternateContent>
        <mc:AlternateContent xmlns:mc="http://schemas.openxmlformats.org/markup-compatibility/2006">
          <mc:Choice Requires="x14">
            <control shapeId="48613" r:id="rId244" name="Check Box 485">
              <controlPr locked="0" defaultSize="0" autoFill="0" autoLine="0" autoPict="0">
                <anchor moveWithCells="1">
                  <from>
                    <xdr:col>24</xdr:col>
                    <xdr:colOff>38100</xdr:colOff>
                    <xdr:row>40</xdr:row>
                    <xdr:rowOff>38100</xdr:rowOff>
                  </from>
                  <to>
                    <xdr:col>24</xdr:col>
                    <xdr:colOff>304800</xdr:colOff>
                    <xdr:row>40</xdr:row>
                    <xdr:rowOff>241300</xdr:rowOff>
                  </to>
                </anchor>
              </controlPr>
            </control>
          </mc:Choice>
        </mc:AlternateContent>
        <mc:AlternateContent xmlns:mc="http://schemas.openxmlformats.org/markup-compatibility/2006">
          <mc:Choice Requires="x14">
            <control shapeId="48614" r:id="rId245" name="Check Box 486">
              <controlPr locked="0" defaultSize="0" autoFill="0" autoLine="0" autoPict="0">
                <anchor moveWithCells="1">
                  <from>
                    <xdr:col>25</xdr:col>
                    <xdr:colOff>50800</xdr:colOff>
                    <xdr:row>40</xdr:row>
                    <xdr:rowOff>38100</xdr:rowOff>
                  </from>
                  <to>
                    <xdr:col>25</xdr:col>
                    <xdr:colOff>279400</xdr:colOff>
                    <xdr:row>40</xdr:row>
                    <xdr:rowOff>241300</xdr:rowOff>
                  </to>
                </anchor>
              </controlPr>
            </control>
          </mc:Choice>
        </mc:AlternateContent>
        <mc:AlternateContent xmlns:mc="http://schemas.openxmlformats.org/markup-compatibility/2006">
          <mc:Choice Requires="x14">
            <control shapeId="48615" r:id="rId246" name="Check Box 487">
              <controlPr locked="0" defaultSize="0" autoFill="0" autoLine="0" autoPict="0">
                <anchor moveWithCells="1">
                  <from>
                    <xdr:col>26</xdr:col>
                    <xdr:colOff>38100</xdr:colOff>
                    <xdr:row>40</xdr:row>
                    <xdr:rowOff>38100</xdr:rowOff>
                  </from>
                  <to>
                    <xdr:col>26</xdr:col>
                    <xdr:colOff>304800</xdr:colOff>
                    <xdr:row>40</xdr:row>
                    <xdr:rowOff>241300</xdr:rowOff>
                  </to>
                </anchor>
              </controlPr>
            </control>
          </mc:Choice>
        </mc:AlternateContent>
        <mc:AlternateContent xmlns:mc="http://schemas.openxmlformats.org/markup-compatibility/2006">
          <mc:Choice Requires="x14">
            <control shapeId="48616" r:id="rId247" name="Check Box 488">
              <controlPr locked="0" defaultSize="0" autoFill="0" autoLine="0" autoPict="0" macro="[0]!CheckBox84_Click">
                <anchor moveWithCells="1">
                  <from>
                    <xdr:col>27</xdr:col>
                    <xdr:colOff>38100</xdr:colOff>
                    <xdr:row>40</xdr:row>
                    <xdr:rowOff>50800</xdr:rowOff>
                  </from>
                  <to>
                    <xdr:col>27</xdr:col>
                    <xdr:colOff>304800</xdr:colOff>
                    <xdr:row>40</xdr:row>
                    <xdr:rowOff>241300</xdr:rowOff>
                  </to>
                </anchor>
              </controlPr>
            </control>
          </mc:Choice>
        </mc:AlternateContent>
        <mc:AlternateContent xmlns:mc="http://schemas.openxmlformats.org/markup-compatibility/2006">
          <mc:Choice Requires="x14">
            <control shapeId="48617" r:id="rId248" name="Check Box 489">
              <controlPr locked="0" defaultSize="0" autoFill="0" autoLine="0" autoPict="0">
                <anchor moveWithCells="1">
                  <from>
                    <xdr:col>24</xdr:col>
                    <xdr:colOff>38100</xdr:colOff>
                    <xdr:row>42</xdr:row>
                    <xdr:rowOff>38100</xdr:rowOff>
                  </from>
                  <to>
                    <xdr:col>24</xdr:col>
                    <xdr:colOff>304800</xdr:colOff>
                    <xdr:row>42</xdr:row>
                    <xdr:rowOff>241300</xdr:rowOff>
                  </to>
                </anchor>
              </controlPr>
            </control>
          </mc:Choice>
        </mc:AlternateContent>
        <mc:AlternateContent xmlns:mc="http://schemas.openxmlformats.org/markup-compatibility/2006">
          <mc:Choice Requires="x14">
            <control shapeId="48618" r:id="rId249" name="Check Box 490">
              <controlPr locked="0" defaultSize="0" autoFill="0" autoLine="0" autoPict="0">
                <anchor moveWithCells="1">
                  <from>
                    <xdr:col>25</xdr:col>
                    <xdr:colOff>50800</xdr:colOff>
                    <xdr:row>42</xdr:row>
                    <xdr:rowOff>38100</xdr:rowOff>
                  </from>
                  <to>
                    <xdr:col>25</xdr:col>
                    <xdr:colOff>304800</xdr:colOff>
                    <xdr:row>42</xdr:row>
                    <xdr:rowOff>241300</xdr:rowOff>
                  </to>
                </anchor>
              </controlPr>
            </control>
          </mc:Choice>
        </mc:AlternateContent>
        <mc:AlternateContent xmlns:mc="http://schemas.openxmlformats.org/markup-compatibility/2006">
          <mc:Choice Requires="x14">
            <control shapeId="48619" r:id="rId250" name="Check Box 491">
              <controlPr locked="0" defaultSize="0" autoFill="0" autoLine="0" autoPict="0">
                <anchor moveWithCells="1">
                  <from>
                    <xdr:col>26</xdr:col>
                    <xdr:colOff>38100</xdr:colOff>
                    <xdr:row>42</xdr:row>
                    <xdr:rowOff>38100</xdr:rowOff>
                  </from>
                  <to>
                    <xdr:col>26</xdr:col>
                    <xdr:colOff>304800</xdr:colOff>
                    <xdr:row>42</xdr:row>
                    <xdr:rowOff>241300</xdr:rowOff>
                  </to>
                </anchor>
              </controlPr>
            </control>
          </mc:Choice>
        </mc:AlternateContent>
        <mc:AlternateContent xmlns:mc="http://schemas.openxmlformats.org/markup-compatibility/2006">
          <mc:Choice Requires="x14">
            <control shapeId="48620" r:id="rId251" name="Check Box 492">
              <controlPr locked="0" defaultSize="0" autoFill="0" autoLine="0" autoPict="0">
                <anchor moveWithCells="1">
                  <from>
                    <xdr:col>27</xdr:col>
                    <xdr:colOff>38100</xdr:colOff>
                    <xdr:row>42</xdr:row>
                    <xdr:rowOff>38100</xdr:rowOff>
                  </from>
                  <to>
                    <xdr:col>27</xdr:col>
                    <xdr:colOff>304800</xdr:colOff>
                    <xdr:row>42</xdr:row>
                    <xdr:rowOff>241300</xdr:rowOff>
                  </to>
                </anchor>
              </controlPr>
            </control>
          </mc:Choice>
        </mc:AlternateContent>
        <mc:AlternateContent xmlns:mc="http://schemas.openxmlformats.org/markup-compatibility/2006">
          <mc:Choice Requires="x14">
            <control shapeId="48621" r:id="rId252" name="Check Box 493">
              <controlPr locked="0" defaultSize="0" autoFill="0" autoLine="0" autoPict="0">
                <anchor moveWithCells="1">
                  <from>
                    <xdr:col>24</xdr:col>
                    <xdr:colOff>38100</xdr:colOff>
                    <xdr:row>48</xdr:row>
                    <xdr:rowOff>63500</xdr:rowOff>
                  </from>
                  <to>
                    <xdr:col>24</xdr:col>
                    <xdr:colOff>304800</xdr:colOff>
                    <xdr:row>48</xdr:row>
                    <xdr:rowOff>228600</xdr:rowOff>
                  </to>
                </anchor>
              </controlPr>
            </control>
          </mc:Choice>
        </mc:AlternateContent>
        <mc:AlternateContent xmlns:mc="http://schemas.openxmlformats.org/markup-compatibility/2006">
          <mc:Choice Requires="x14">
            <control shapeId="48622" r:id="rId253" name="Check Box 494">
              <controlPr locked="0" defaultSize="0" autoFill="0" autoLine="0" autoPict="0">
                <anchor moveWithCells="1">
                  <from>
                    <xdr:col>25</xdr:col>
                    <xdr:colOff>50800</xdr:colOff>
                    <xdr:row>48</xdr:row>
                    <xdr:rowOff>38100</xdr:rowOff>
                  </from>
                  <to>
                    <xdr:col>25</xdr:col>
                    <xdr:colOff>304800</xdr:colOff>
                    <xdr:row>48</xdr:row>
                    <xdr:rowOff>241300</xdr:rowOff>
                  </to>
                </anchor>
              </controlPr>
            </control>
          </mc:Choice>
        </mc:AlternateContent>
        <mc:AlternateContent xmlns:mc="http://schemas.openxmlformats.org/markup-compatibility/2006">
          <mc:Choice Requires="x14">
            <control shapeId="48623" r:id="rId254" name="Check Box 495">
              <controlPr locked="0" defaultSize="0" autoFill="0" autoLine="0" autoPict="0">
                <anchor moveWithCells="1">
                  <from>
                    <xdr:col>26</xdr:col>
                    <xdr:colOff>50800</xdr:colOff>
                    <xdr:row>48</xdr:row>
                    <xdr:rowOff>38100</xdr:rowOff>
                  </from>
                  <to>
                    <xdr:col>26</xdr:col>
                    <xdr:colOff>279400</xdr:colOff>
                    <xdr:row>48</xdr:row>
                    <xdr:rowOff>241300</xdr:rowOff>
                  </to>
                </anchor>
              </controlPr>
            </control>
          </mc:Choice>
        </mc:AlternateContent>
        <mc:AlternateContent xmlns:mc="http://schemas.openxmlformats.org/markup-compatibility/2006">
          <mc:Choice Requires="x14">
            <control shapeId="48624" r:id="rId255" name="Check Box 496">
              <controlPr locked="0" defaultSize="0" autoFill="0" autoLine="0" autoPict="0">
                <anchor moveWithCells="1">
                  <from>
                    <xdr:col>27</xdr:col>
                    <xdr:colOff>50800</xdr:colOff>
                    <xdr:row>48</xdr:row>
                    <xdr:rowOff>38100</xdr:rowOff>
                  </from>
                  <to>
                    <xdr:col>27</xdr:col>
                    <xdr:colOff>304800</xdr:colOff>
                    <xdr:row>48</xdr:row>
                    <xdr:rowOff>241300</xdr:rowOff>
                  </to>
                </anchor>
              </controlPr>
            </control>
          </mc:Choice>
        </mc:AlternateContent>
        <mc:AlternateContent xmlns:mc="http://schemas.openxmlformats.org/markup-compatibility/2006">
          <mc:Choice Requires="x14">
            <control shapeId="48625" r:id="rId256" name="Check Box 497">
              <controlPr locked="0" defaultSize="0" autoFill="0" autoLine="0" autoPict="0">
                <anchor moveWithCells="1">
                  <from>
                    <xdr:col>24</xdr:col>
                    <xdr:colOff>38100</xdr:colOff>
                    <xdr:row>43</xdr:row>
                    <xdr:rowOff>63500</xdr:rowOff>
                  </from>
                  <to>
                    <xdr:col>24</xdr:col>
                    <xdr:colOff>304800</xdr:colOff>
                    <xdr:row>43</xdr:row>
                    <xdr:rowOff>203200</xdr:rowOff>
                  </to>
                </anchor>
              </controlPr>
            </control>
          </mc:Choice>
        </mc:AlternateContent>
        <mc:AlternateContent xmlns:mc="http://schemas.openxmlformats.org/markup-compatibility/2006">
          <mc:Choice Requires="x14">
            <control shapeId="48626" r:id="rId257" name="Check Box 498">
              <controlPr locked="0" defaultSize="0" autoFill="0" autoLine="0" autoPict="0">
                <anchor moveWithCells="1">
                  <from>
                    <xdr:col>25</xdr:col>
                    <xdr:colOff>50800</xdr:colOff>
                    <xdr:row>43</xdr:row>
                    <xdr:rowOff>38100</xdr:rowOff>
                  </from>
                  <to>
                    <xdr:col>25</xdr:col>
                    <xdr:colOff>304800</xdr:colOff>
                    <xdr:row>43</xdr:row>
                    <xdr:rowOff>241300</xdr:rowOff>
                  </to>
                </anchor>
              </controlPr>
            </control>
          </mc:Choice>
        </mc:AlternateContent>
        <mc:AlternateContent xmlns:mc="http://schemas.openxmlformats.org/markup-compatibility/2006">
          <mc:Choice Requires="x14">
            <control shapeId="48627" r:id="rId258" name="Check Box 499">
              <controlPr locked="0" defaultSize="0" autoFill="0" autoLine="0" autoPict="0">
                <anchor moveWithCells="1">
                  <from>
                    <xdr:col>26</xdr:col>
                    <xdr:colOff>50800</xdr:colOff>
                    <xdr:row>43</xdr:row>
                    <xdr:rowOff>50800</xdr:rowOff>
                  </from>
                  <to>
                    <xdr:col>26</xdr:col>
                    <xdr:colOff>279400</xdr:colOff>
                    <xdr:row>43</xdr:row>
                    <xdr:rowOff>241300</xdr:rowOff>
                  </to>
                </anchor>
              </controlPr>
            </control>
          </mc:Choice>
        </mc:AlternateContent>
        <mc:AlternateContent xmlns:mc="http://schemas.openxmlformats.org/markup-compatibility/2006">
          <mc:Choice Requires="x14">
            <control shapeId="48628" r:id="rId259" name="Check Box 500">
              <controlPr locked="0" defaultSize="0" autoFill="0" autoLine="0" autoPict="0">
                <anchor moveWithCells="1">
                  <from>
                    <xdr:col>27</xdr:col>
                    <xdr:colOff>50800</xdr:colOff>
                    <xdr:row>43</xdr:row>
                    <xdr:rowOff>38100</xdr:rowOff>
                  </from>
                  <to>
                    <xdr:col>27</xdr:col>
                    <xdr:colOff>279400</xdr:colOff>
                    <xdr:row>43</xdr:row>
                    <xdr:rowOff>241300</xdr:rowOff>
                  </to>
                </anchor>
              </controlPr>
            </control>
          </mc:Choice>
        </mc:AlternateContent>
        <mc:AlternateContent xmlns:mc="http://schemas.openxmlformats.org/markup-compatibility/2006">
          <mc:Choice Requires="x14">
            <control shapeId="48629" r:id="rId260" name="Check Box 501">
              <controlPr locked="0" defaultSize="0" autoFill="0" autoLine="0" autoPict="0">
                <anchor moveWithCells="1">
                  <from>
                    <xdr:col>24</xdr:col>
                    <xdr:colOff>38100</xdr:colOff>
                    <xdr:row>44</xdr:row>
                    <xdr:rowOff>38100</xdr:rowOff>
                  </from>
                  <to>
                    <xdr:col>24</xdr:col>
                    <xdr:colOff>304800</xdr:colOff>
                    <xdr:row>44</xdr:row>
                    <xdr:rowOff>241300</xdr:rowOff>
                  </to>
                </anchor>
              </controlPr>
            </control>
          </mc:Choice>
        </mc:AlternateContent>
        <mc:AlternateContent xmlns:mc="http://schemas.openxmlformats.org/markup-compatibility/2006">
          <mc:Choice Requires="x14">
            <control shapeId="48630" r:id="rId261" name="Check Box 502">
              <controlPr locked="0" defaultSize="0" autoFill="0" autoLine="0" autoPict="0">
                <anchor moveWithCells="1">
                  <from>
                    <xdr:col>25</xdr:col>
                    <xdr:colOff>50800</xdr:colOff>
                    <xdr:row>44</xdr:row>
                    <xdr:rowOff>38100</xdr:rowOff>
                  </from>
                  <to>
                    <xdr:col>25</xdr:col>
                    <xdr:colOff>304800</xdr:colOff>
                    <xdr:row>44</xdr:row>
                    <xdr:rowOff>241300</xdr:rowOff>
                  </to>
                </anchor>
              </controlPr>
            </control>
          </mc:Choice>
        </mc:AlternateContent>
        <mc:AlternateContent xmlns:mc="http://schemas.openxmlformats.org/markup-compatibility/2006">
          <mc:Choice Requires="x14">
            <control shapeId="48631" r:id="rId262" name="Check Box 503">
              <controlPr locked="0" defaultSize="0" autoFill="0" autoLine="0" autoPict="0">
                <anchor moveWithCells="1">
                  <from>
                    <xdr:col>26</xdr:col>
                    <xdr:colOff>38100</xdr:colOff>
                    <xdr:row>44</xdr:row>
                    <xdr:rowOff>38100</xdr:rowOff>
                  </from>
                  <to>
                    <xdr:col>26</xdr:col>
                    <xdr:colOff>304800</xdr:colOff>
                    <xdr:row>44</xdr:row>
                    <xdr:rowOff>241300</xdr:rowOff>
                  </to>
                </anchor>
              </controlPr>
            </control>
          </mc:Choice>
        </mc:AlternateContent>
        <mc:AlternateContent xmlns:mc="http://schemas.openxmlformats.org/markup-compatibility/2006">
          <mc:Choice Requires="x14">
            <control shapeId="48632" r:id="rId263" name="Check Box 504">
              <controlPr locked="0" defaultSize="0" autoFill="0" autoLine="0" autoPict="0">
                <anchor moveWithCells="1">
                  <from>
                    <xdr:col>27</xdr:col>
                    <xdr:colOff>50800</xdr:colOff>
                    <xdr:row>44</xdr:row>
                    <xdr:rowOff>50800</xdr:rowOff>
                  </from>
                  <to>
                    <xdr:col>27</xdr:col>
                    <xdr:colOff>304800</xdr:colOff>
                    <xdr:row>44</xdr:row>
                    <xdr:rowOff>241300</xdr:rowOff>
                  </to>
                </anchor>
              </controlPr>
            </control>
          </mc:Choice>
        </mc:AlternateContent>
        <mc:AlternateContent xmlns:mc="http://schemas.openxmlformats.org/markup-compatibility/2006">
          <mc:Choice Requires="x14">
            <control shapeId="48633" r:id="rId264" name="Check Box 505">
              <controlPr locked="0" defaultSize="0" autoFill="0" autoLine="0" autoPict="0">
                <anchor moveWithCells="1">
                  <from>
                    <xdr:col>24</xdr:col>
                    <xdr:colOff>25400</xdr:colOff>
                    <xdr:row>47</xdr:row>
                    <xdr:rowOff>50800</xdr:rowOff>
                  </from>
                  <to>
                    <xdr:col>24</xdr:col>
                    <xdr:colOff>304800</xdr:colOff>
                    <xdr:row>47</xdr:row>
                    <xdr:rowOff>241300</xdr:rowOff>
                  </to>
                </anchor>
              </controlPr>
            </control>
          </mc:Choice>
        </mc:AlternateContent>
        <mc:AlternateContent xmlns:mc="http://schemas.openxmlformats.org/markup-compatibility/2006">
          <mc:Choice Requires="x14">
            <control shapeId="48634" r:id="rId265" name="Check Box 506">
              <controlPr locked="0" defaultSize="0" autoFill="0" autoLine="0" autoPict="0">
                <anchor moveWithCells="1">
                  <from>
                    <xdr:col>25</xdr:col>
                    <xdr:colOff>50800</xdr:colOff>
                    <xdr:row>47</xdr:row>
                    <xdr:rowOff>38100</xdr:rowOff>
                  </from>
                  <to>
                    <xdr:col>25</xdr:col>
                    <xdr:colOff>304800</xdr:colOff>
                    <xdr:row>47</xdr:row>
                    <xdr:rowOff>254000</xdr:rowOff>
                  </to>
                </anchor>
              </controlPr>
            </control>
          </mc:Choice>
        </mc:AlternateContent>
        <mc:AlternateContent xmlns:mc="http://schemas.openxmlformats.org/markup-compatibility/2006">
          <mc:Choice Requires="x14">
            <control shapeId="48635" r:id="rId266" name="Check Box 507">
              <controlPr locked="0" defaultSize="0" autoFill="0" autoLine="0" autoPict="0">
                <anchor moveWithCells="1">
                  <from>
                    <xdr:col>26</xdr:col>
                    <xdr:colOff>50800</xdr:colOff>
                    <xdr:row>47</xdr:row>
                    <xdr:rowOff>38100</xdr:rowOff>
                  </from>
                  <to>
                    <xdr:col>26</xdr:col>
                    <xdr:colOff>279400</xdr:colOff>
                    <xdr:row>47</xdr:row>
                    <xdr:rowOff>241300</xdr:rowOff>
                  </to>
                </anchor>
              </controlPr>
            </control>
          </mc:Choice>
        </mc:AlternateContent>
        <mc:AlternateContent xmlns:mc="http://schemas.openxmlformats.org/markup-compatibility/2006">
          <mc:Choice Requires="x14">
            <control shapeId="48636" r:id="rId267" name="Check Box 508">
              <controlPr locked="0" defaultSize="0" autoFill="0" autoLine="0" autoPict="0">
                <anchor moveWithCells="1">
                  <from>
                    <xdr:col>27</xdr:col>
                    <xdr:colOff>50800</xdr:colOff>
                    <xdr:row>47</xdr:row>
                    <xdr:rowOff>38100</xdr:rowOff>
                  </from>
                  <to>
                    <xdr:col>27</xdr:col>
                    <xdr:colOff>279400</xdr:colOff>
                    <xdr:row>47</xdr:row>
                    <xdr:rowOff>254000</xdr:rowOff>
                  </to>
                </anchor>
              </controlPr>
            </control>
          </mc:Choice>
        </mc:AlternateContent>
        <mc:AlternateContent xmlns:mc="http://schemas.openxmlformats.org/markup-compatibility/2006">
          <mc:Choice Requires="x14">
            <control shapeId="48637" r:id="rId268" name="Check Box 509">
              <controlPr locked="0" defaultSize="0" autoFill="0" autoLine="0" autoPict="0" macro="[0]!checkAllBoxesColumn_Click">
                <anchor moveWithCells="1">
                  <from>
                    <xdr:col>25</xdr:col>
                    <xdr:colOff>50800</xdr:colOff>
                    <xdr:row>7</xdr:row>
                    <xdr:rowOff>38100</xdr:rowOff>
                  </from>
                  <to>
                    <xdr:col>25</xdr:col>
                    <xdr:colOff>304800</xdr:colOff>
                    <xdr:row>8</xdr:row>
                    <xdr:rowOff>0</xdr:rowOff>
                  </to>
                </anchor>
              </controlPr>
            </control>
          </mc:Choice>
        </mc:AlternateContent>
        <mc:AlternateContent xmlns:mc="http://schemas.openxmlformats.org/markup-compatibility/2006">
          <mc:Choice Requires="x14">
            <control shapeId="48638" r:id="rId269" name="Check Box 510">
              <controlPr locked="0" defaultSize="0" autoFill="0" autoLine="0" autoPict="0" macro="[0]!checkAllBoxesColumn_Click">
                <anchor moveWithCells="1">
                  <from>
                    <xdr:col>24</xdr:col>
                    <xdr:colOff>50800</xdr:colOff>
                    <xdr:row>7</xdr:row>
                    <xdr:rowOff>25400</xdr:rowOff>
                  </from>
                  <to>
                    <xdr:col>24</xdr:col>
                    <xdr:colOff>304800</xdr:colOff>
                    <xdr:row>8</xdr:row>
                    <xdr:rowOff>0</xdr:rowOff>
                  </to>
                </anchor>
              </controlPr>
            </control>
          </mc:Choice>
        </mc:AlternateContent>
        <mc:AlternateContent xmlns:mc="http://schemas.openxmlformats.org/markup-compatibility/2006">
          <mc:Choice Requires="x14">
            <control shapeId="48639" r:id="rId270" name="Check Box 511">
              <controlPr locked="0" defaultSize="0" autoFill="0" autoLine="0" autoPict="0" macro="[0]!checkAllBoxesColumn_Click">
                <anchor moveWithCells="1">
                  <from>
                    <xdr:col>26</xdr:col>
                    <xdr:colOff>38100</xdr:colOff>
                    <xdr:row>7</xdr:row>
                    <xdr:rowOff>38100</xdr:rowOff>
                  </from>
                  <to>
                    <xdr:col>26</xdr:col>
                    <xdr:colOff>304800</xdr:colOff>
                    <xdr:row>8</xdr:row>
                    <xdr:rowOff>0</xdr:rowOff>
                  </to>
                </anchor>
              </controlPr>
            </control>
          </mc:Choice>
        </mc:AlternateContent>
        <mc:AlternateContent xmlns:mc="http://schemas.openxmlformats.org/markup-compatibility/2006">
          <mc:Choice Requires="x14">
            <control shapeId="48640" r:id="rId271" name="Check Box 512">
              <controlPr locked="0" defaultSize="0" autoFill="0" autoLine="0" autoPict="0" macro="[0]!checkAllBoxesColumn_Click">
                <anchor moveWithCells="1">
                  <from>
                    <xdr:col>27</xdr:col>
                    <xdr:colOff>25400</xdr:colOff>
                    <xdr:row>7</xdr:row>
                    <xdr:rowOff>25400</xdr:rowOff>
                  </from>
                  <to>
                    <xdr:col>27</xdr:col>
                    <xdr:colOff>279400</xdr:colOff>
                    <xdr:row>8</xdr:row>
                    <xdr:rowOff>0</xdr:rowOff>
                  </to>
                </anchor>
              </controlPr>
            </control>
          </mc:Choice>
        </mc:AlternateContent>
        <mc:AlternateContent xmlns:mc="http://schemas.openxmlformats.org/markup-compatibility/2006">
          <mc:Choice Requires="x14">
            <control shapeId="48641" r:id="rId272" name="Check Box 513">
              <controlPr locked="0" defaultSize="0" autoFill="0" autoLine="0" autoPict="0" macro="[0]!checkAllBoxesColumn_Click">
                <anchor moveWithCells="1">
                  <from>
                    <xdr:col>8</xdr:col>
                    <xdr:colOff>50800</xdr:colOff>
                    <xdr:row>7</xdr:row>
                    <xdr:rowOff>25400</xdr:rowOff>
                  </from>
                  <to>
                    <xdr:col>8</xdr:col>
                    <xdr:colOff>317500</xdr:colOff>
                    <xdr:row>7</xdr:row>
                    <xdr:rowOff>266700</xdr:rowOff>
                  </to>
                </anchor>
              </controlPr>
            </control>
          </mc:Choice>
        </mc:AlternateContent>
        <mc:AlternateContent xmlns:mc="http://schemas.openxmlformats.org/markup-compatibility/2006">
          <mc:Choice Requires="x14">
            <control shapeId="48642" r:id="rId273" name="Check Box 514">
              <controlPr locked="0" defaultSize="0" autoFill="0" autoLine="0" autoPict="0" macro="[0]!checkAllBoxesColumn_Click">
                <anchor moveWithCells="1">
                  <from>
                    <xdr:col>7</xdr:col>
                    <xdr:colOff>50800</xdr:colOff>
                    <xdr:row>7</xdr:row>
                    <xdr:rowOff>25400</xdr:rowOff>
                  </from>
                  <to>
                    <xdr:col>7</xdr:col>
                    <xdr:colOff>304800</xdr:colOff>
                    <xdr:row>7</xdr:row>
                    <xdr:rowOff>266700</xdr:rowOff>
                  </to>
                </anchor>
              </controlPr>
            </control>
          </mc:Choice>
        </mc:AlternateContent>
        <mc:AlternateContent xmlns:mc="http://schemas.openxmlformats.org/markup-compatibility/2006">
          <mc:Choice Requires="x14">
            <control shapeId="48643" r:id="rId274" name="Check Box 515">
              <controlPr locked="0" defaultSize="0" autoFill="0" autoLine="0" autoPict="0" macro="[0]!checkAllBoxesColumn_Click">
                <anchor moveWithCells="1">
                  <from>
                    <xdr:col>9</xdr:col>
                    <xdr:colOff>38100</xdr:colOff>
                    <xdr:row>7</xdr:row>
                    <xdr:rowOff>25400</xdr:rowOff>
                  </from>
                  <to>
                    <xdr:col>9</xdr:col>
                    <xdr:colOff>304800</xdr:colOff>
                    <xdr:row>7</xdr:row>
                    <xdr:rowOff>266700</xdr:rowOff>
                  </to>
                </anchor>
              </controlPr>
            </control>
          </mc:Choice>
        </mc:AlternateContent>
        <mc:AlternateContent xmlns:mc="http://schemas.openxmlformats.org/markup-compatibility/2006">
          <mc:Choice Requires="x14">
            <control shapeId="48644" r:id="rId275" name="Check Box 516">
              <controlPr locked="0" defaultSize="0" autoFill="0" autoLine="0" autoPict="0" macro="[0]!checkAllBoxesColumn_Click">
                <anchor moveWithCells="1">
                  <from>
                    <xdr:col>10</xdr:col>
                    <xdr:colOff>25400</xdr:colOff>
                    <xdr:row>7</xdr:row>
                    <xdr:rowOff>25400</xdr:rowOff>
                  </from>
                  <to>
                    <xdr:col>10</xdr:col>
                    <xdr:colOff>304800</xdr:colOff>
                    <xdr:row>7</xdr:row>
                    <xdr:rowOff>266700</xdr:rowOff>
                  </to>
                </anchor>
              </controlPr>
            </control>
          </mc:Choice>
        </mc:AlternateContent>
        <mc:AlternateContent xmlns:mc="http://schemas.openxmlformats.org/markup-compatibility/2006">
          <mc:Choice Requires="x14">
            <control shapeId="48645" r:id="rId276" name="Check Box 517">
              <controlPr locked="0" defaultSize="0" autoFill="0" autoLine="0" autoPict="0" macro="[0]!checkAllBoxesColumn_Click">
                <anchor moveWithCells="1">
                  <from>
                    <xdr:col>8</xdr:col>
                    <xdr:colOff>50800</xdr:colOff>
                    <xdr:row>25</xdr:row>
                    <xdr:rowOff>25400</xdr:rowOff>
                  </from>
                  <to>
                    <xdr:col>8</xdr:col>
                    <xdr:colOff>317500</xdr:colOff>
                    <xdr:row>25</xdr:row>
                    <xdr:rowOff>266700</xdr:rowOff>
                  </to>
                </anchor>
              </controlPr>
            </control>
          </mc:Choice>
        </mc:AlternateContent>
        <mc:AlternateContent xmlns:mc="http://schemas.openxmlformats.org/markup-compatibility/2006">
          <mc:Choice Requires="x14">
            <control shapeId="48646" r:id="rId277" name="Check Box 518">
              <controlPr locked="0" defaultSize="0" autoFill="0" autoLine="0" autoPict="0" macro="[0]!checkAllBoxesColumn_Click">
                <anchor moveWithCells="1">
                  <from>
                    <xdr:col>7</xdr:col>
                    <xdr:colOff>50800</xdr:colOff>
                    <xdr:row>25</xdr:row>
                    <xdr:rowOff>12700</xdr:rowOff>
                  </from>
                  <to>
                    <xdr:col>7</xdr:col>
                    <xdr:colOff>304800</xdr:colOff>
                    <xdr:row>25</xdr:row>
                    <xdr:rowOff>266700</xdr:rowOff>
                  </to>
                </anchor>
              </controlPr>
            </control>
          </mc:Choice>
        </mc:AlternateContent>
        <mc:AlternateContent xmlns:mc="http://schemas.openxmlformats.org/markup-compatibility/2006">
          <mc:Choice Requires="x14">
            <control shapeId="48647" r:id="rId278" name="Check Box 519">
              <controlPr locked="0" defaultSize="0" autoFill="0" autoLine="0" autoPict="0" macro="[0]!checkAllBoxesColumn_Click">
                <anchor moveWithCells="1">
                  <from>
                    <xdr:col>9</xdr:col>
                    <xdr:colOff>38100</xdr:colOff>
                    <xdr:row>25</xdr:row>
                    <xdr:rowOff>25400</xdr:rowOff>
                  </from>
                  <to>
                    <xdr:col>9</xdr:col>
                    <xdr:colOff>304800</xdr:colOff>
                    <xdr:row>25</xdr:row>
                    <xdr:rowOff>266700</xdr:rowOff>
                  </to>
                </anchor>
              </controlPr>
            </control>
          </mc:Choice>
        </mc:AlternateContent>
        <mc:AlternateContent xmlns:mc="http://schemas.openxmlformats.org/markup-compatibility/2006">
          <mc:Choice Requires="x14">
            <control shapeId="48648" r:id="rId279" name="Check Box 520">
              <controlPr locked="0" defaultSize="0" autoFill="0" autoLine="0" autoPict="0" macro="[0]!checkAllBoxesColumn_Click">
                <anchor moveWithCells="1">
                  <from>
                    <xdr:col>10</xdr:col>
                    <xdr:colOff>25400</xdr:colOff>
                    <xdr:row>25</xdr:row>
                    <xdr:rowOff>12700</xdr:rowOff>
                  </from>
                  <to>
                    <xdr:col>10</xdr:col>
                    <xdr:colOff>304800</xdr:colOff>
                    <xdr:row>25</xdr:row>
                    <xdr:rowOff>266700</xdr:rowOff>
                  </to>
                </anchor>
              </controlPr>
            </control>
          </mc:Choice>
        </mc:AlternateContent>
        <mc:AlternateContent xmlns:mc="http://schemas.openxmlformats.org/markup-compatibility/2006">
          <mc:Choice Requires="x14">
            <control shapeId="48653" r:id="rId280" name="Button 525">
              <controlPr defaultSize="0" print="0" autoFill="0" autoPict="0" macro="[0]!ACModeMatch">
                <anchor moveWithCells="1" sizeWithCells="1">
                  <from>
                    <xdr:col>0</xdr:col>
                    <xdr:colOff>698500</xdr:colOff>
                    <xdr:row>6</xdr:row>
                    <xdr:rowOff>723900</xdr:rowOff>
                  </from>
                  <to>
                    <xdr:col>1</xdr:col>
                    <xdr:colOff>1397000</xdr:colOff>
                    <xdr:row>7</xdr:row>
                    <xdr:rowOff>101600</xdr:rowOff>
                  </to>
                </anchor>
              </controlPr>
            </control>
          </mc:Choice>
        </mc:AlternateContent>
        <mc:AlternateContent xmlns:mc="http://schemas.openxmlformats.org/markup-compatibility/2006">
          <mc:Choice Requires="x14">
            <control shapeId="48654" r:id="rId281" name="Button 526">
              <controlPr defaultSize="0" print="0" autoFill="0" autoPict="0" macro="[0]!HydraulicModeMatch">
                <anchor moveWithCells="1" sizeWithCells="1">
                  <from>
                    <xdr:col>0</xdr:col>
                    <xdr:colOff>520700</xdr:colOff>
                    <xdr:row>23</xdr:row>
                    <xdr:rowOff>114300</xdr:rowOff>
                  </from>
                  <to>
                    <xdr:col>1</xdr:col>
                    <xdr:colOff>1219200</xdr:colOff>
                    <xdr:row>25</xdr:row>
                    <xdr:rowOff>12700</xdr:rowOff>
                  </to>
                </anchor>
              </controlPr>
            </control>
          </mc:Choice>
        </mc:AlternateContent>
        <mc:AlternateContent xmlns:mc="http://schemas.openxmlformats.org/markup-compatibility/2006">
          <mc:Choice Requires="x14">
            <control shapeId="48655" r:id="rId282" name="Button 527">
              <controlPr defaultSize="0" print="0" autoFill="0" autoPict="0" macro="[0]!RefrigerationModeMatch">
                <anchor moveWithCells="1" sizeWithCells="1">
                  <from>
                    <xdr:col>0</xdr:col>
                    <xdr:colOff>431800</xdr:colOff>
                    <xdr:row>43</xdr:row>
                    <xdr:rowOff>0</xdr:rowOff>
                  </from>
                  <to>
                    <xdr:col>1</xdr:col>
                    <xdr:colOff>1130300</xdr:colOff>
                    <xdr:row>44</xdr:row>
                    <xdr:rowOff>177800</xdr:rowOff>
                  </to>
                </anchor>
              </controlPr>
            </control>
          </mc:Choice>
        </mc:AlternateContent>
        <mc:AlternateContent xmlns:mc="http://schemas.openxmlformats.org/markup-compatibility/2006">
          <mc:Choice Requires="x14">
            <control shapeId="48656" r:id="rId283" name="Button 528">
              <controlPr locked="0" defaultSize="0" print="0" autoFill="0" autoPict="0" macro="[0]!DCModeMatch">
                <anchor moveWithCells="1" sizeWithCells="1">
                  <from>
                    <xdr:col>14</xdr:col>
                    <xdr:colOff>1193800</xdr:colOff>
                    <xdr:row>6</xdr:row>
                    <xdr:rowOff>546100</xdr:rowOff>
                  </from>
                  <to>
                    <xdr:col>15</xdr:col>
                    <xdr:colOff>1422400</xdr:colOff>
                    <xdr:row>6</xdr:row>
                    <xdr:rowOff>1016000</xdr:rowOff>
                  </to>
                </anchor>
              </controlPr>
            </control>
          </mc:Choice>
        </mc:AlternateContent>
        <mc:AlternateContent xmlns:mc="http://schemas.openxmlformats.org/markup-compatibility/2006">
          <mc:Choice Requires="x14">
            <control shapeId="48657" r:id="rId284" name="Check Box 529">
              <controlPr locked="0" defaultSize="0" autoFill="0" autoLine="0" autoPict="0">
                <anchor moveWithCells="1">
                  <from>
                    <xdr:col>16</xdr:col>
                    <xdr:colOff>12700</xdr:colOff>
                    <xdr:row>3</xdr:row>
                    <xdr:rowOff>228600</xdr:rowOff>
                  </from>
                  <to>
                    <xdr:col>18</xdr:col>
                    <xdr:colOff>139700</xdr:colOff>
                    <xdr:row>5</xdr:row>
                    <xdr:rowOff>50800</xdr:rowOff>
                  </to>
                </anchor>
              </controlPr>
            </control>
          </mc:Choice>
        </mc:AlternateContent>
        <mc:AlternateContent xmlns:mc="http://schemas.openxmlformats.org/markup-compatibility/2006">
          <mc:Choice Requires="x14">
            <control shapeId="48658" r:id="rId285" name="Check Box 530">
              <controlPr locked="0" defaultSize="0" autoFill="0" autoLine="0" autoPict="0">
                <anchor moveWithCells="1">
                  <from>
                    <xdr:col>7</xdr:col>
                    <xdr:colOff>63500</xdr:colOff>
                    <xdr:row>32</xdr:row>
                    <xdr:rowOff>50800</xdr:rowOff>
                  </from>
                  <to>
                    <xdr:col>7</xdr:col>
                    <xdr:colOff>279400</xdr:colOff>
                    <xdr:row>32</xdr:row>
                    <xdr:rowOff>228600</xdr:rowOff>
                  </to>
                </anchor>
              </controlPr>
            </control>
          </mc:Choice>
        </mc:AlternateContent>
        <mc:AlternateContent xmlns:mc="http://schemas.openxmlformats.org/markup-compatibility/2006">
          <mc:Choice Requires="x14">
            <control shapeId="48659" r:id="rId286" name="Check Box 531">
              <controlPr locked="0" defaultSize="0" autoFill="0" autoLine="0" autoPict="0">
                <anchor moveWithCells="1">
                  <from>
                    <xdr:col>8</xdr:col>
                    <xdr:colOff>50800</xdr:colOff>
                    <xdr:row>32</xdr:row>
                    <xdr:rowOff>50800</xdr:rowOff>
                  </from>
                  <to>
                    <xdr:col>8</xdr:col>
                    <xdr:colOff>279400</xdr:colOff>
                    <xdr:row>32</xdr:row>
                    <xdr:rowOff>241300</xdr:rowOff>
                  </to>
                </anchor>
              </controlPr>
            </control>
          </mc:Choice>
        </mc:AlternateContent>
        <mc:AlternateContent xmlns:mc="http://schemas.openxmlformats.org/markup-compatibility/2006">
          <mc:Choice Requires="x14">
            <control shapeId="48660" r:id="rId287" name="Check Box 532">
              <controlPr locked="0" defaultSize="0" autoFill="0" autoLine="0" autoPict="0">
                <anchor moveWithCells="1">
                  <from>
                    <xdr:col>9</xdr:col>
                    <xdr:colOff>38100</xdr:colOff>
                    <xdr:row>32</xdr:row>
                    <xdr:rowOff>50800</xdr:rowOff>
                  </from>
                  <to>
                    <xdr:col>9</xdr:col>
                    <xdr:colOff>304800</xdr:colOff>
                    <xdr:row>32</xdr:row>
                    <xdr:rowOff>241300</xdr:rowOff>
                  </to>
                </anchor>
              </controlPr>
            </control>
          </mc:Choice>
        </mc:AlternateContent>
        <mc:AlternateContent xmlns:mc="http://schemas.openxmlformats.org/markup-compatibility/2006">
          <mc:Choice Requires="x14">
            <control shapeId="48661" r:id="rId288" name="Check Box 533">
              <controlPr locked="0" defaultSize="0" autoFill="0" autoLine="0" autoPict="0">
                <anchor moveWithCells="1">
                  <from>
                    <xdr:col>7</xdr:col>
                    <xdr:colOff>50800</xdr:colOff>
                    <xdr:row>30</xdr:row>
                    <xdr:rowOff>50800</xdr:rowOff>
                  </from>
                  <to>
                    <xdr:col>7</xdr:col>
                    <xdr:colOff>279400</xdr:colOff>
                    <xdr:row>30</xdr:row>
                    <xdr:rowOff>241300</xdr:rowOff>
                  </to>
                </anchor>
              </controlPr>
            </control>
          </mc:Choice>
        </mc:AlternateContent>
        <mc:AlternateContent xmlns:mc="http://schemas.openxmlformats.org/markup-compatibility/2006">
          <mc:Choice Requires="x14">
            <control shapeId="48662" r:id="rId289" name="Check Box 534">
              <controlPr locked="0" defaultSize="0" autoFill="0" autoLine="0" autoPict="0">
                <anchor moveWithCells="1">
                  <from>
                    <xdr:col>8</xdr:col>
                    <xdr:colOff>38100</xdr:colOff>
                    <xdr:row>30</xdr:row>
                    <xdr:rowOff>50800</xdr:rowOff>
                  </from>
                  <to>
                    <xdr:col>8</xdr:col>
                    <xdr:colOff>304800</xdr:colOff>
                    <xdr:row>30</xdr:row>
                    <xdr:rowOff>241300</xdr:rowOff>
                  </to>
                </anchor>
              </controlPr>
            </control>
          </mc:Choice>
        </mc:AlternateContent>
        <mc:AlternateContent xmlns:mc="http://schemas.openxmlformats.org/markup-compatibility/2006">
          <mc:Choice Requires="x14">
            <control shapeId="48663" r:id="rId290" name="Check Box 535">
              <controlPr locked="0" defaultSize="0" autoFill="0" autoLine="0" autoPict="0">
                <anchor moveWithCells="1">
                  <from>
                    <xdr:col>9</xdr:col>
                    <xdr:colOff>38100</xdr:colOff>
                    <xdr:row>30</xdr:row>
                    <xdr:rowOff>50800</xdr:rowOff>
                  </from>
                  <to>
                    <xdr:col>9</xdr:col>
                    <xdr:colOff>304800</xdr:colOff>
                    <xdr:row>30</xdr:row>
                    <xdr:rowOff>241300</xdr:rowOff>
                  </to>
                </anchor>
              </controlPr>
            </control>
          </mc:Choice>
        </mc:AlternateContent>
        <mc:AlternateContent xmlns:mc="http://schemas.openxmlformats.org/markup-compatibility/2006">
          <mc:Choice Requires="x14">
            <control shapeId="48664" r:id="rId291" name="Check Box 536">
              <controlPr locked="0" defaultSize="0" autoFill="0" autoLine="0" autoPict="0" macro="[0]!CheckBox84_Click">
                <anchor moveWithCells="1">
                  <from>
                    <xdr:col>10</xdr:col>
                    <xdr:colOff>38100</xdr:colOff>
                    <xdr:row>30</xdr:row>
                    <xdr:rowOff>50800</xdr:rowOff>
                  </from>
                  <to>
                    <xdr:col>10</xdr:col>
                    <xdr:colOff>304800</xdr:colOff>
                    <xdr:row>30</xdr:row>
                    <xdr:rowOff>241300</xdr:rowOff>
                  </to>
                </anchor>
              </controlPr>
            </control>
          </mc:Choice>
        </mc:AlternateContent>
        <mc:AlternateContent xmlns:mc="http://schemas.openxmlformats.org/markup-compatibility/2006">
          <mc:Choice Requires="x14">
            <control shapeId="48665" r:id="rId292" name="Check Box 537">
              <controlPr locked="0" defaultSize="0" autoFill="0" autoLine="0" autoPict="0">
                <anchor moveWithCells="1">
                  <from>
                    <xdr:col>7</xdr:col>
                    <xdr:colOff>12700</xdr:colOff>
                    <xdr:row>34</xdr:row>
                    <xdr:rowOff>50800</xdr:rowOff>
                  </from>
                  <to>
                    <xdr:col>7</xdr:col>
                    <xdr:colOff>317500</xdr:colOff>
                    <xdr:row>34</xdr:row>
                    <xdr:rowOff>241300</xdr:rowOff>
                  </to>
                </anchor>
              </controlPr>
            </control>
          </mc:Choice>
        </mc:AlternateContent>
        <mc:AlternateContent xmlns:mc="http://schemas.openxmlformats.org/markup-compatibility/2006">
          <mc:Choice Requires="x14">
            <control shapeId="48666" r:id="rId293" name="Check Box 538">
              <controlPr locked="0" defaultSize="0" autoFill="0" autoLine="0" autoPict="0">
                <anchor moveWithCells="1">
                  <from>
                    <xdr:col>8</xdr:col>
                    <xdr:colOff>38100</xdr:colOff>
                    <xdr:row>34</xdr:row>
                    <xdr:rowOff>50800</xdr:rowOff>
                  </from>
                  <to>
                    <xdr:col>8</xdr:col>
                    <xdr:colOff>304800</xdr:colOff>
                    <xdr:row>34</xdr:row>
                    <xdr:rowOff>241300</xdr:rowOff>
                  </to>
                </anchor>
              </controlPr>
            </control>
          </mc:Choice>
        </mc:AlternateContent>
        <mc:AlternateContent xmlns:mc="http://schemas.openxmlformats.org/markup-compatibility/2006">
          <mc:Choice Requires="x14">
            <control shapeId="48667" r:id="rId294" name="Check Box 539">
              <controlPr locked="0" defaultSize="0" autoFill="0" autoLine="0" autoPict="0">
                <anchor moveWithCells="1">
                  <from>
                    <xdr:col>9</xdr:col>
                    <xdr:colOff>38100</xdr:colOff>
                    <xdr:row>34</xdr:row>
                    <xdr:rowOff>50800</xdr:rowOff>
                  </from>
                  <to>
                    <xdr:col>9</xdr:col>
                    <xdr:colOff>304800</xdr:colOff>
                    <xdr:row>34</xdr:row>
                    <xdr:rowOff>241300</xdr:rowOff>
                  </to>
                </anchor>
              </controlPr>
            </control>
          </mc:Choice>
        </mc:AlternateContent>
        <mc:AlternateContent xmlns:mc="http://schemas.openxmlformats.org/markup-compatibility/2006">
          <mc:Choice Requires="x14">
            <control shapeId="48668" r:id="rId295" name="Check Box 540">
              <controlPr locked="0" defaultSize="0" autoFill="0" autoLine="0" autoPict="0">
                <anchor moveWithCells="1">
                  <from>
                    <xdr:col>10</xdr:col>
                    <xdr:colOff>25400</xdr:colOff>
                    <xdr:row>32</xdr:row>
                    <xdr:rowOff>50800</xdr:rowOff>
                  </from>
                  <to>
                    <xdr:col>10</xdr:col>
                    <xdr:colOff>304800</xdr:colOff>
                    <xdr:row>32</xdr:row>
                    <xdr:rowOff>241300</xdr:rowOff>
                  </to>
                </anchor>
              </controlPr>
            </control>
          </mc:Choice>
        </mc:AlternateContent>
        <mc:AlternateContent xmlns:mc="http://schemas.openxmlformats.org/markup-compatibility/2006">
          <mc:Choice Requires="x14">
            <control shapeId="48669" r:id="rId296" name="Check Box 541">
              <controlPr locked="0" defaultSize="0" autoFill="0" autoLine="0" autoPict="0">
                <anchor moveWithCells="1">
                  <from>
                    <xdr:col>7</xdr:col>
                    <xdr:colOff>38100</xdr:colOff>
                    <xdr:row>36</xdr:row>
                    <xdr:rowOff>50800</xdr:rowOff>
                  </from>
                  <to>
                    <xdr:col>7</xdr:col>
                    <xdr:colOff>304800</xdr:colOff>
                    <xdr:row>36</xdr:row>
                    <xdr:rowOff>241300</xdr:rowOff>
                  </to>
                </anchor>
              </controlPr>
            </control>
          </mc:Choice>
        </mc:AlternateContent>
        <mc:AlternateContent xmlns:mc="http://schemas.openxmlformats.org/markup-compatibility/2006">
          <mc:Choice Requires="x14">
            <control shapeId="48670" r:id="rId297" name="Check Box 542">
              <controlPr locked="0" defaultSize="0" autoFill="0" autoLine="0" autoPict="0">
                <anchor moveWithCells="1">
                  <from>
                    <xdr:col>8</xdr:col>
                    <xdr:colOff>38100</xdr:colOff>
                    <xdr:row>36</xdr:row>
                    <xdr:rowOff>50800</xdr:rowOff>
                  </from>
                  <to>
                    <xdr:col>8</xdr:col>
                    <xdr:colOff>304800</xdr:colOff>
                    <xdr:row>36</xdr:row>
                    <xdr:rowOff>241300</xdr:rowOff>
                  </to>
                </anchor>
              </controlPr>
            </control>
          </mc:Choice>
        </mc:AlternateContent>
        <mc:AlternateContent xmlns:mc="http://schemas.openxmlformats.org/markup-compatibility/2006">
          <mc:Choice Requires="x14">
            <control shapeId="48671" r:id="rId298" name="Check Box 543">
              <controlPr locked="0" defaultSize="0" autoFill="0" autoLine="0" autoPict="0">
                <anchor moveWithCells="1">
                  <from>
                    <xdr:col>9</xdr:col>
                    <xdr:colOff>63500</xdr:colOff>
                    <xdr:row>36</xdr:row>
                    <xdr:rowOff>50800</xdr:rowOff>
                  </from>
                  <to>
                    <xdr:col>9</xdr:col>
                    <xdr:colOff>279400</xdr:colOff>
                    <xdr:row>36</xdr:row>
                    <xdr:rowOff>241300</xdr:rowOff>
                  </to>
                </anchor>
              </controlPr>
            </control>
          </mc:Choice>
        </mc:AlternateContent>
        <mc:AlternateContent xmlns:mc="http://schemas.openxmlformats.org/markup-compatibility/2006">
          <mc:Choice Requires="x14">
            <control shapeId="48672" r:id="rId299" name="Check Box 544">
              <controlPr locked="0" defaultSize="0" autoFill="0" autoLine="0" autoPict="0">
                <anchor moveWithCells="1">
                  <from>
                    <xdr:col>9</xdr:col>
                    <xdr:colOff>38100</xdr:colOff>
                    <xdr:row>37</xdr:row>
                    <xdr:rowOff>50800</xdr:rowOff>
                  </from>
                  <to>
                    <xdr:col>9</xdr:col>
                    <xdr:colOff>304800</xdr:colOff>
                    <xdr:row>37</xdr:row>
                    <xdr:rowOff>241300</xdr:rowOff>
                  </to>
                </anchor>
              </controlPr>
            </control>
          </mc:Choice>
        </mc:AlternateContent>
        <mc:AlternateContent xmlns:mc="http://schemas.openxmlformats.org/markup-compatibility/2006">
          <mc:Choice Requires="x14">
            <control shapeId="48673" r:id="rId300" name="Check Box 545">
              <controlPr locked="0" defaultSize="0" autoFill="0" autoLine="0" autoPict="0">
                <anchor moveWithCells="1">
                  <from>
                    <xdr:col>10</xdr:col>
                    <xdr:colOff>25400</xdr:colOff>
                    <xdr:row>34</xdr:row>
                    <xdr:rowOff>50800</xdr:rowOff>
                  </from>
                  <to>
                    <xdr:col>10</xdr:col>
                    <xdr:colOff>304800</xdr:colOff>
                    <xdr:row>34</xdr:row>
                    <xdr:rowOff>241300</xdr:rowOff>
                  </to>
                </anchor>
              </controlPr>
            </control>
          </mc:Choice>
        </mc:AlternateContent>
        <mc:AlternateContent xmlns:mc="http://schemas.openxmlformats.org/markup-compatibility/2006">
          <mc:Choice Requires="x14">
            <control shapeId="48674" r:id="rId301" name="Check Box 546">
              <controlPr locked="0" defaultSize="0" autoFill="0" autoLine="0" autoPict="0">
                <anchor moveWithCells="1">
                  <from>
                    <xdr:col>7</xdr:col>
                    <xdr:colOff>63500</xdr:colOff>
                    <xdr:row>39</xdr:row>
                    <xdr:rowOff>38100</xdr:rowOff>
                  </from>
                  <to>
                    <xdr:col>7</xdr:col>
                    <xdr:colOff>279400</xdr:colOff>
                    <xdr:row>39</xdr:row>
                    <xdr:rowOff>241300</xdr:rowOff>
                  </to>
                </anchor>
              </controlPr>
            </control>
          </mc:Choice>
        </mc:AlternateContent>
        <mc:AlternateContent xmlns:mc="http://schemas.openxmlformats.org/markup-compatibility/2006">
          <mc:Choice Requires="x14">
            <control shapeId="48675" r:id="rId302" name="Check Box 547">
              <controlPr locked="0" defaultSize="0" autoFill="0" autoLine="0" autoPict="0">
                <anchor moveWithCells="1">
                  <from>
                    <xdr:col>8</xdr:col>
                    <xdr:colOff>63500</xdr:colOff>
                    <xdr:row>40</xdr:row>
                    <xdr:rowOff>38100</xdr:rowOff>
                  </from>
                  <to>
                    <xdr:col>8</xdr:col>
                    <xdr:colOff>279400</xdr:colOff>
                    <xdr:row>40</xdr:row>
                    <xdr:rowOff>241300</xdr:rowOff>
                  </to>
                </anchor>
              </controlPr>
            </control>
          </mc:Choice>
        </mc:AlternateContent>
        <mc:AlternateContent xmlns:mc="http://schemas.openxmlformats.org/markup-compatibility/2006">
          <mc:Choice Requires="x14">
            <control shapeId="48676" r:id="rId303" name="Check Box 548">
              <controlPr locked="0" defaultSize="0" autoFill="0" autoLine="0" autoPict="0">
                <anchor moveWithCells="1">
                  <from>
                    <xdr:col>9</xdr:col>
                    <xdr:colOff>63500</xdr:colOff>
                    <xdr:row>40</xdr:row>
                    <xdr:rowOff>38100</xdr:rowOff>
                  </from>
                  <to>
                    <xdr:col>9</xdr:col>
                    <xdr:colOff>279400</xdr:colOff>
                    <xdr:row>40</xdr:row>
                    <xdr:rowOff>241300</xdr:rowOff>
                  </to>
                </anchor>
              </controlPr>
            </control>
          </mc:Choice>
        </mc:AlternateContent>
        <mc:AlternateContent xmlns:mc="http://schemas.openxmlformats.org/markup-compatibility/2006">
          <mc:Choice Requires="x14">
            <control shapeId="48677" r:id="rId304" name="Check Box 549">
              <controlPr locked="0" defaultSize="0" autoFill="0" autoLine="0" autoPict="0">
                <anchor moveWithCells="1">
                  <from>
                    <xdr:col>10</xdr:col>
                    <xdr:colOff>50800</xdr:colOff>
                    <xdr:row>37</xdr:row>
                    <xdr:rowOff>50800</xdr:rowOff>
                  </from>
                  <to>
                    <xdr:col>10</xdr:col>
                    <xdr:colOff>279400</xdr:colOff>
                    <xdr:row>37</xdr:row>
                    <xdr:rowOff>241300</xdr:rowOff>
                  </to>
                </anchor>
              </controlPr>
            </control>
          </mc:Choice>
        </mc:AlternateContent>
        <mc:AlternateContent xmlns:mc="http://schemas.openxmlformats.org/markup-compatibility/2006">
          <mc:Choice Requires="x14">
            <control shapeId="48678" r:id="rId305" name="Check Box 550">
              <controlPr locked="0" defaultSize="0" autoFill="0" autoLine="0" autoPict="0">
                <anchor moveWithCells="1">
                  <from>
                    <xdr:col>10</xdr:col>
                    <xdr:colOff>63500</xdr:colOff>
                    <xdr:row>39</xdr:row>
                    <xdr:rowOff>50800</xdr:rowOff>
                  </from>
                  <to>
                    <xdr:col>10</xdr:col>
                    <xdr:colOff>279400</xdr:colOff>
                    <xdr:row>39</xdr:row>
                    <xdr:rowOff>241300</xdr:rowOff>
                  </to>
                </anchor>
              </controlPr>
            </control>
          </mc:Choice>
        </mc:AlternateContent>
        <mc:AlternateContent xmlns:mc="http://schemas.openxmlformats.org/markup-compatibility/2006">
          <mc:Choice Requires="x14">
            <control shapeId="48679" r:id="rId306" name="Check Box 551">
              <controlPr locked="0" defaultSize="0" autoFill="0" autoLine="0" autoPict="0">
                <anchor moveWithCells="1">
                  <from>
                    <xdr:col>7</xdr:col>
                    <xdr:colOff>38100</xdr:colOff>
                    <xdr:row>47</xdr:row>
                    <xdr:rowOff>50800</xdr:rowOff>
                  </from>
                  <to>
                    <xdr:col>7</xdr:col>
                    <xdr:colOff>304800</xdr:colOff>
                    <xdr:row>47</xdr:row>
                    <xdr:rowOff>241300</xdr:rowOff>
                  </to>
                </anchor>
              </controlPr>
            </control>
          </mc:Choice>
        </mc:AlternateContent>
        <mc:AlternateContent xmlns:mc="http://schemas.openxmlformats.org/markup-compatibility/2006">
          <mc:Choice Requires="x14">
            <control shapeId="48680" r:id="rId307" name="Check Box 552">
              <controlPr locked="0" defaultSize="0" autoFill="0" autoLine="0" autoPict="0">
                <anchor moveWithCells="1">
                  <from>
                    <xdr:col>8</xdr:col>
                    <xdr:colOff>38100</xdr:colOff>
                    <xdr:row>47</xdr:row>
                    <xdr:rowOff>38100</xdr:rowOff>
                  </from>
                  <to>
                    <xdr:col>8</xdr:col>
                    <xdr:colOff>304800</xdr:colOff>
                    <xdr:row>47</xdr:row>
                    <xdr:rowOff>241300</xdr:rowOff>
                  </to>
                </anchor>
              </controlPr>
            </control>
          </mc:Choice>
        </mc:AlternateContent>
        <mc:AlternateContent xmlns:mc="http://schemas.openxmlformats.org/markup-compatibility/2006">
          <mc:Choice Requires="x14">
            <control shapeId="48681" r:id="rId308" name="Check Box 553">
              <controlPr locked="0" defaultSize="0" autoFill="0" autoLine="0" autoPict="0">
                <anchor moveWithCells="1">
                  <from>
                    <xdr:col>9</xdr:col>
                    <xdr:colOff>38100</xdr:colOff>
                    <xdr:row>47</xdr:row>
                    <xdr:rowOff>38100</xdr:rowOff>
                  </from>
                  <to>
                    <xdr:col>9</xdr:col>
                    <xdr:colOff>304800</xdr:colOff>
                    <xdr:row>47</xdr:row>
                    <xdr:rowOff>241300</xdr:rowOff>
                  </to>
                </anchor>
              </controlPr>
            </control>
          </mc:Choice>
        </mc:AlternateContent>
        <mc:AlternateContent xmlns:mc="http://schemas.openxmlformats.org/markup-compatibility/2006">
          <mc:Choice Requires="x14">
            <control shapeId="48682" r:id="rId309" name="Check Box 554">
              <controlPr locked="0" defaultSize="0" autoFill="0" autoLine="0" autoPict="0">
                <anchor moveWithCells="1">
                  <from>
                    <xdr:col>10</xdr:col>
                    <xdr:colOff>38100</xdr:colOff>
                    <xdr:row>47</xdr:row>
                    <xdr:rowOff>38100</xdr:rowOff>
                  </from>
                  <to>
                    <xdr:col>10</xdr:col>
                    <xdr:colOff>304800</xdr:colOff>
                    <xdr:row>47</xdr:row>
                    <xdr:rowOff>241300</xdr:rowOff>
                  </to>
                </anchor>
              </controlPr>
            </control>
          </mc:Choice>
        </mc:AlternateContent>
        <mc:AlternateContent xmlns:mc="http://schemas.openxmlformats.org/markup-compatibility/2006">
          <mc:Choice Requires="x14">
            <control shapeId="48683" r:id="rId310" name="Check Box 555">
              <controlPr locked="0" defaultSize="0" autoFill="0" autoLine="0" autoPict="0">
                <anchor moveWithCells="1">
                  <from>
                    <xdr:col>7</xdr:col>
                    <xdr:colOff>50800</xdr:colOff>
                    <xdr:row>48</xdr:row>
                    <xdr:rowOff>25400</xdr:rowOff>
                  </from>
                  <to>
                    <xdr:col>7</xdr:col>
                    <xdr:colOff>304800</xdr:colOff>
                    <xdr:row>48</xdr:row>
                    <xdr:rowOff>266700</xdr:rowOff>
                  </to>
                </anchor>
              </controlPr>
            </control>
          </mc:Choice>
        </mc:AlternateContent>
        <mc:AlternateContent xmlns:mc="http://schemas.openxmlformats.org/markup-compatibility/2006">
          <mc:Choice Requires="x14">
            <control shapeId="48684" r:id="rId311" name="Check Box 556">
              <controlPr locked="0" defaultSize="0" autoFill="0" autoLine="0" autoPict="0">
                <anchor moveWithCells="1">
                  <from>
                    <xdr:col>8</xdr:col>
                    <xdr:colOff>38100</xdr:colOff>
                    <xdr:row>48</xdr:row>
                    <xdr:rowOff>50800</xdr:rowOff>
                  </from>
                  <to>
                    <xdr:col>8</xdr:col>
                    <xdr:colOff>304800</xdr:colOff>
                    <xdr:row>48</xdr:row>
                    <xdr:rowOff>241300</xdr:rowOff>
                  </to>
                </anchor>
              </controlPr>
            </control>
          </mc:Choice>
        </mc:AlternateContent>
        <mc:AlternateContent xmlns:mc="http://schemas.openxmlformats.org/markup-compatibility/2006">
          <mc:Choice Requires="x14">
            <control shapeId="48685" r:id="rId312" name="Check Box 557">
              <controlPr locked="0" defaultSize="0" autoFill="0" autoLine="0" autoPict="0">
                <anchor moveWithCells="1">
                  <from>
                    <xdr:col>9</xdr:col>
                    <xdr:colOff>38100</xdr:colOff>
                    <xdr:row>48</xdr:row>
                    <xdr:rowOff>50800</xdr:rowOff>
                  </from>
                  <to>
                    <xdr:col>9</xdr:col>
                    <xdr:colOff>304800</xdr:colOff>
                    <xdr:row>48</xdr:row>
                    <xdr:rowOff>241300</xdr:rowOff>
                  </to>
                </anchor>
              </controlPr>
            </control>
          </mc:Choice>
        </mc:AlternateContent>
        <mc:AlternateContent xmlns:mc="http://schemas.openxmlformats.org/markup-compatibility/2006">
          <mc:Choice Requires="x14">
            <control shapeId="48686" r:id="rId313" name="Check Box 558">
              <controlPr locked="0" defaultSize="0" autoFill="0" autoLine="0" autoPict="0">
                <anchor moveWithCells="1">
                  <from>
                    <xdr:col>10</xdr:col>
                    <xdr:colOff>50800</xdr:colOff>
                    <xdr:row>48</xdr:row>
                    <xdr:rowOff>50800</xdr:rowOff>
                  </from>
                  <to>
                    <xdr:col>10</xdr:col>
                    <xdr:colOff>279400</xdr:colOff>
                    <xdr:row>48</xdr:row>
                    <xdr:rowOff>241300</xdr:rowOff>
                  </to>
                </anchor>
              </controlPr>
            </control>
          </mc:Choice>
        </mc:AlternateContent>
        <mc:AlternateContent xmlns:mc="http://schemas.openxmlformats.org/markup-compatibility/2006">
          <mc:Choice Requires="x14">
            <control shapeId="48687" r:id="rId314" name="Check Box 559">
              <controlPr locked="0" defaultSize="0" autoFill="0" autoLine="0" autoPict="0">
                <anchor moveWithCells="1">
                  <from>
                    <xdr:col>7</xdr:col>
                    <xdr:colOff>38100</xdr:colOff>
                    <xdr:row>49</xdr:row>
                    <xdr:rowOff>50800</xdr:rowOff>
                  </from>
                  <to>
                    <xdr:col>7</xdr:col>
                    <xdr:colOff>304800</xdr:colOff>
                    <xdr:row>49</xdr:row>
                    <xdr:rowOff>241300</xdr:rowOff>
                  </to>
                </anchor>
              </controlPr>
            </control>
          </mc:Choice>
        </mc:AlternateContent>
        <mc:AlternateContent xmlns:mc="http://schemas.openxmlformats.org/markup-compatibility/2006">
          <mc:Choice Requires="x14">
            <control shapeId="48688" r:id="rId315" name="Check Box 560">
              <controlPr locked="0" defaultSize="0" autoFill="0" autoLine="0" autoPict="0">
                <anchor moveWithCells="1">
                  <from>
                    <xdr:col>8</xdr:col>
                    <xdr:colOff>38100</xdr:colOff>
                    <xdr:row>49</xdr:row>
                    <xdr:rowOff>50800</xdr:rowOff>
                  </from>
                  <to>
                    <xdr:col>8</xdr:col>
                    <xdr:colOff>304800</xdr:colOff>
                    <xdr:row>49</xdr:row>
                    <xdr:rowOff>241300</xdr:rowOff>
                  </to>
                </anchor>
              </controlPr>
            </control>
          </mc:Choice>
        </mc:AlternateContent>
        <mc:AlternateContent xmlns:mc="http://schemas.openxmlformats.org/markup-compatibility/2006">
          <mc:Choice Requires="x14">
            <control shapeId="48689" r:id="rId316" name="Check Box 561">
              <controlPr locked="0" defaultSize="0" autoFill="0" autoLine="0" autoPict="0">
                <anchor moveWithCells="1">
                  <from>
                    <xdr:col>9</xdr:col>
                    <xdr:colOff>38100</xdr:colOff>
                    <xdr:row>49</xdr:row>
                    <xdr:rowOff>50800</xdr:rowOff>
                  </from>
                  <to>
                    <xdr:col>9</xdr:col>
                    <xdr:colOff>304800</xdr:colOff>
                    <xdr:row>49</xdr:row>
                    <xdr:rowOff>241300</xdr:rowOff>
                  </to>
                </anchor>
              </controlPr>
            </control>
          </mc:Choice>
        </mc:AlternateContent>
        <mc:AlternateContent xmlns:mc="http://schemas.openxmlformats.org/markup-compatibility/2006">
          <mc:Choice Requires="x14">
            <control shapeId="48690" r:id="rId317" name="Check Box 562">
              <controlPr locked="0" defaultSize="0" autoFill="0" autoLine="0" autoPict="0" macro="[0]!CheckBox84_Click">
                <anchor moveWithCells="1">
                  <from>
                    <xdr:col>10</xdr:col>
                    <xdr:colOff>38100</xdr:colOff>
                    <xdr:row>49</xdr:row>
                    <xdr:rowOff>50800</xdr:rowOff>
                  </from>
                  <to>
                    <xdr:col>10</xdr:col>
                    <xdr:colOff>304800</xdr:colOff>
                    <xdr:row>49</xdr:row>
                    <xdr:rowOff>241300</xdr:rowOff>
                  </to>
                </anchor>
              </controlPr>
            </control>
          </mc:Choice>
        </mc:AlternateContent>
        <mc:AlternateContent xmlns:mc="http://schemas.openxmlformats.org/markup-compatibility/2006">
          <mc:Choice Requires="x14">
            <control shapeId="48691" r:id="rId318" name="Check Box 563">
              <controlPr locked="0" defaultSize="0" autoFill="0" autoLine="0" autoPict="0">
                <anchor moveWithCells="1">
                  <from>
                    <xdr:col>7</xdr:col>
                    <xdr:colOff>12700</xdr:colOff>
                    <xdr:row>50</xdr:row>
                    <xdr:rowOff>50800</xdr:rowOff>
                  </from>
                  <to>
                    <xdr:col>7</xdr:col>
                    <xdr:colOff>317500</xdr:colOff>
                    <xdr:row>50</xdr:row>
                    <xdr:rowOff>241300</xdr:rowOff>
                  </to>
                </anchor>
              </controlPr>
            </control>
          </mc:Choice>
        </mc:AlternateContent>
        <mc:AlternateContent xmlns:mc="http://schemas.openxmlformats.org/markup-compatibility/2006">
          <mc:Choice Requires="x14">
            <control shapeId="48692" r:id="rId319" name="Check Box 564">
              <controlPr locked="0" defaultSize="0" autoFill="0" autoLine="0" autoPict="0">
                <anchor moveWithCells="1">
                  <from>
                    <xdr:col>8</xdr:col>
                    <xdr:colOff>38100</xdr:colOff>
                    <xdr:row>50</xdr:row>
                    <xdr:rowOff>50800</xdr:rowOff>
                  </from>
                  <to>
                    <xdr:col>8</xdr:col>
                    <xdr:colOff>304800</xdr:colOff>
                    <xdr:row>50</xdr:row>
                    <xdr:rowOff>241300</xdr:rowOff>
                  </to>
                </anchor>
              </controlPr>
            </control>
          </mc:Choice>
        </mc:AlternateContent>
        <mc:AlternateContent xmlns:mc="http://schemas.openxmlformats.org/markup-compatibility/2006">
          <mc:Choice Requires="x14">
            <control shapeId="48693" r:id="rId320" name="Check Box 565">
              <controlPr locked="0" defaultSize="0" autoFill="0" autoLine="0" autoPict="0">
                <anchor moveWithCells="1">
                  <from>
                    <xdr:col>9</xdr:col>
                    <xdr:colOff>38100</xdr:colOff>
                    <xdr:row>50</xdr:row>
                    <xdr:rowOff>50800</xdr:rowOff>
                  </from>
                  <to>
                    <xdr:col>9</xdr:col>
                    <xdr:colOff>304800</xdr:colOff>
                    <xdr:row>50</xdr:row>
                    <xdr:rowOff>241300</xdr:rowOff>
                  </to>
                </anchor>
              </controlPr>
            </control>
          </mc:Choice>
        </mc:AlternateContent>
        <mc:AlternateContent xmlns:mc="http://schemas.openxmlformats.org/markup-compatibility/2006">
          <mc:Choice Requires="x14">
            <control shapeId="48694" r:id="rId321" name="Check Box 566">
              <controlPr locked="0" defaultSize="0" autoFill="0" autoLine="0" autoPict="0">
                <anchor moveWithCells="1">
                  <from>
                    <xdr:col>10</xdr:col>
                    <xdr:colOff>38100</xdr:colOff>
                    <xdr:row>50</xdr:row>
                    <xdr:rowOff>50800</xdr:rowOff>
                  </from>
                  <to>
                    <xdr:col>10</xdr:col>
                    <xdr:colOff>304800</xdr:colOff>
                    <xdr:row>50</xdr:row>
                    <xdr:rowOff>241300</xdr:rowOff>
                  </to>
                </anchor>
              </controlPr>
            </control>
          </mc:Choice>
        </mc:AlternateContent>
        <mc:AlternateContent xmlns:mc="http://schemas.openxmlformats.org/markup-compatibility/2006">
          <mc:Choice Requires="x14">
            <control shapeId="48695" r:id="rId322" name="Check Box 567">
              <controlPr locked="0" defaultSize="0" autoFill="0" autoLine="0" autoPict="0">
                <anchor moveWithCells="1">
                  <from>
                    <xdr:col>7</xdr:col>
                    <xdr:colOff>50800</xdr:colOff>
                    <xdr:row>53</xdr:row>
                    <xdr:rowOff>38100</xdr:rowOff>
                  </from>
                  <to>
                    <xdr:col>7</xdr:col>
                    <xdr:colOff>304800</xdr:colOff>
                    <xdr:row>53</xdr:row>
                    <xdr:rowOff>241300</xdr:rowOff>
                  </to>
                </anchor>
              </controlPr>
            </control>
          </mc:Choice>
        </mc:AlternateContent>
        <mc:AlternateContent xmlns:mc="http://schemas.openxmlformats.org/markup-compatibility/2006">
          <mc:Choice Requires="x14">
            <control shapeId="48696" r:id="rId323" name="Check Box 568">
              <controlPr locked="0" defaultSize="0" autoFill="0" autoLine="0" autoPict="0">
                <anchor moveWithCells="1">
                  <from>
                    <xdr:col>8</xdr:col>
                    <xdr:colOff>50800</xdr:colOff>
                    <xdr:row>53</xdr:row>
                    <xdr:rowOff>38100</xdr:rowOff>
                  </from>
                  <to>
                    <xdr:col>8</xdr:col>
                    <xdr:colOff>279400</xdr:colOff>
                    <xdr:row>53</xdr:row>
                    <xdr:rowOff>241300</xdr:rowOff>
                  </to>
                </anchor>
              </controlPr>
            </control>
          </mc:Choice>
        </mc:AlternateContent>
        <mc:AlternateContent xmlns:mc="http://schemas.openxmlformats.org/markup-compatibility/2006">
          <mc:Choice Requires="x14">
            <control shapeId="48697" r:id="rId324" name="Check Box 569">
              <controlPr locked="0" defaultSize="0" autoFill="0" autoLine="0" autoPict="0">
                <anchor moveWithCells="1">
                  <from>
                    <xdr:col>9</xdr:col>
                    <xdr:colOff>50800</xdr:colOff>
                    <xdr:row>53</xdr:row>
                    <xdr:rowOff>38100</xdr:rowOff>
                  </from>
                  <to>
                    <xdr:col>9</xdr:col>
                    <xdr:colOff>279400</xdr:colOff>
                    <xdr:row>53</xdr:row>
                    <xdr:rowOff>241300</xdr:rowOff>
                  </to>
                </anchor>
              </controlPr>
            </control>
          </mc:Choice>
        </mc:AlternateContent>
        <mc:AlternateContent xmlns:mc="http://schemas.openxmlformats.org/markup-compatibility/2006">
          <mc:Choice Requires="x14">
            <control shapeId="48698" r:id="rId325" name="Check Box 570">
              <controlPr locked="0" defaultSize="0" autoFill="0" autoLine="0" autoPict="0">
                <anchor moveWithCells="1">
                  <from>
                    <xdr:col>10</xdr:col>
                    <xdr:colOff>50800</xdr:colOff>
                    <xdr:row>53</xdr:row>
                    <xdr:rowOff>38100</xdr:rowOff>
                  </from>
                  <to>
                    <xdr:col>10</xdr:col>
                    <xdr:colOff>304800</xdr:colOff>
                    <xdr:row>53</xdr:row>
                    <xdr:rowOff>241300</xdr:rowOff>
                  </to>
                </anchor>
              </controlPr>
            </control>
          </mc:Choice>
        </mc:AlternateContent>
        <mc:AlternateContent xmlns:mc="http://schemas.openxmlformats.org/markup-compatibility/2006">
          <mc:Choice Requires="x14">
            <control shapeId="48699" r:id="rId326" name="Check Box 571">
              <controlPr locked="0" defaultSize="0" autoFill="0" autoLine="0" autoPict="0">
                <anchor moveWithCells="1">
                  <from>
                    <xdr:col>7</xdr:col>
                    <xdr:colOff>50800</xdr:colOff>
                    <xdr:row>51</xdr:row>
                    <xdr:rowOff>25400</xdr:rowOff>
                  </from>
                  <to>
                    <xdr:col>7</xdr:col>
                    <xdr:colOff>279400</xdr:colOff>
                    <xdr:row>51</xdr:row>
                    <xdr:rowOff>266700</xdr:rowOff>
                  </to>
                </anchor>
              </controlPr>
            </control>
          </mc:Choice>
        </mc:AlternateContent>
        <mc:AlternateContent xmlns:mc="http://schemas.openxmlformats.org/markup-compatibility/2006">
          <mc:Choice Requires="x14">
            <control shapeId="48700" r:id="rId327" name="Check Box 572">
              <controlPr locked="0" defaultSize="0" autoFill="0" autoLine="0" autoPict="0">
                <anchor moveWithCells="1">
                  <from>
                    <xdr:col>8</xdr:col>
                    <xdr:colOff>38100</xdr:colOff>
                    <xdr:row>51</xdr:row>
                    <xdr:rowOff>25400</xdr:rowOff>
                  </from>
                  <to>
                    <xdr:col>8</xdr:col>
                    <xdr:colOff>304800</xdr:colOff>
                    <xdr:row>51</xdr:row>
                    <xdr:rowOff>254000</xdr:rowOff>
                  </to>
                </anchor>
              </controlPr>
            </control>
          </mc:Choice>
        </mc:AlternateContent>
        <mc:AlternateContent xmlns:mc="http://schemas.openxmlformats.org/markup-compatibility/2006">
          <mc:Choice Requires="x14">
            <control shapeId="48701" r:id="rId328" name="Check Box 573">
              <controlPr locked="0" defaultSize="0" autoFill="0" autoLine="0" autoPict="0">
                <anchor moveWithCells="1">
                  <from>
                    <xdr:col>9</xdr:col>
                    <xdr:colOff>50800</xdr:colOff>
                    <xdr:row>51</xdr:row>
                    <xdr:rowOff>38100</xdr:rowOff>
                  </from>
                  <to>
                    <xdr:col>9</xdr:col>
                    <xdr:colOff>279400</xdr:colOff>
                    <xdr:row>51</xdr:row>
                    <xdr:rowOff>254000</xdr:rowOff>
                  </to>
                </anchor>
              </controlPr>
            </control>
          </mc:Choice>
        </mc:AlternateContent>
        <mc:AlternateContent xmlns:mc="http://schemas.openxmlformats.org/markup-compatibility/2006">
          <mc:Choice Requires="x14">
            <control shapeId="48702" r:id="rId329" name="Check Box 574">
              <controlPr locked="0" defaultSize="0" autoFill="0" autoLine="0" autoPict="0">
                <anchor moveWithCells="1">
                  <from>
                    <xdr:col>10</xdr:col>
                    <xdr:colOff>50800</xdr:colOff>
                    <xdr:row>51</xdr:row>
                    <xdr:rowOff>25400</xdr:rowOff>
                  </from>
                  <to>
                    <xdr:col>10</xdr:col>
                    <xdr:colOff>279400</xdr:colOff>
                    <xdr:row>51</xdr:row>
                    <xdr:rowOff>266700</xdr:rowOff>
                  </to>
                </anchor>
              </controlPr>
            </control>
          </mc:Choice>
        </mc:AlternateContent>
        <mc:AlternateContent xmlns:mc="http://schemas.openxmlformats.org/markup-compatibility/2006">
          <mc:Choice Requires="x14">
            <control shapeId="48703" r:id="rId330" name="Check Box 575">
              <controlPr locked="0" defaultSize="0" autoFill="0" autoLine="0" autoPict="0">
                <anchor moveWithCells="1">
                  <from>
                    <xdr:col>7</xdr:col>
                    <xdr:colOff>38100</xdr:colOff>
                    <xdr:row>54</xdr:row>
                    <xdr:rowOff>38100</xdr:rowOff>
                  </from>
                  <to>
                    <xdr:col>7</xdr:col>
                    <xdr:colOff>304800</xdr:colOff>
                    <xdr:row>54</xdr:row>
                    <xdr:rowOff>241300</xdr:rowOff>
                  </to>
                </anchor>
              </controlPr>
            </control>
          </mc:Choice>
        </mc:AlternateContent>
        <mc:AlternateContent xmlns:mc="http://schemas.openxmlformats.org/markup-compatibility/2006">
          <mc:Choice Requires="x14">
            <control shapeId="48704" r:id="rId331" name="Check Box 576">
              <controlPr locked="0" defaultSize="0" autoFill="0" autoLine="0" autoPict="0">
                <anchor moveWithCells="1">
                  <from>
                    <xdr:col>8</xdr:col>
                    <xdr:colOff>50800</xdr:colOff>
                    <xdr:row>54</xdr:row>
                    <xdr:rowOff>38100</xdr:rowOff>
                  </from>
                  <to>
                    <xdr:col>8</xdr:col>
                    <xdr:colOff>279400</xdr:colOff>
                    <xdr:row>54</xdr:row>
                    <xdr:rowOff>241300</xdr:rowOff>
                  </to>
                </anchor>
              </controlPr>
            </control>
          </mc:Choice>
        </mc:AlternateContent>
        <mc:AlternateContent xmlns:mc="http://schemas.openxmlformats.org/markup-compatibility/2006">
          <mc:Choice Requires="x14">
            <control shapeId="48705" r:id="rId332" name="Check Box 577">
              <controlPr locked="0" defaultSize="0" autoFill="0" autoLine="0" autoPict="0">
                <anchor moveWithCells="1">
                  <from>
                    <xdr:col>9</xdr:col>
                    <xdr:colOff>38100</xdr:colOff>
                    <xdr:row>54</xdr:row>
                    <xdr:rowOff>38100</xdr:rowOff>
                  </from>
                  <to>
                    <xdr:col>9</xdr:col>
                    <xdr:colOff>304800</xdr:colOff>
                    <xdr:row>54</xdr:row>
                    <xdr:rowOff>241300</xdr:rowOff>
                  </to>
                </anchor>
              </controlPr>
            </control>
          </mc:Choice>
        </mc:AlternateContent>
        <mc:AlternateContent xmlns:mc="http://schemas.openxmlformats.org/markup-compatibility/2006">
          <mc:Choice Requires="x14">
            <control shapeId="48706" r:id="rId333" name="Check Box 578">
              <controlPr locked="0" defaultSize="0" autoFill="0" autoLine="0" autoPict="0">
                <anchor moveWithCells="1">
                  <from>
                    <xdr:col>10</xdr:col>
                    <xdr:colOff>50800</xdr:colOff>
                    <xdr:row>54</xdr:row>
                    <xdr:rowOff>38100</xdr:rowOff>
                  </from>
                  <to>
                    <xdr:col>10</xdr:col>
                    <xdr:colOff>279400</xdr:colOff>
                    <xdr:row>54</xdr:row>
                    <xdr:rowOff>241300</xdr:rowOff>
                  </to>
                </anchor>
              </controlPr>
            </control>
          </mc:Choice>
        </mc:AlternateContent>
        <mc:AlternateContent xmlns:mc="http://schemas.openxmlformats.org/markup-compatibility/2006">
          <mc:Choice Requires="x14">
            <control shapeId="48707" r:id="rId334" name="Check Box 579">
              <controlPr locked="0" defaultSize="0" autoFill="0" autoLine="0" autoPict="0">
                <anchor moveWithCells="1">
                  <from>
                    <xdr:col>7</xdr:col>
                    <xdr:colOff>38100</xdr:colOff>
                    <xdr:row>46</xdr:row>
                    <xdr:rowOff>38100</xdr:rowOff>
                  </from>
                  <to>
                    <xdr:col>7</xdr:col>
                    <xdr:colOff>304800</xdr:colOff>
                    <xdr:row>46</xdr:row>
                    <xdr:rowOff>254000</xdr:rowOff>
                  </to>
                </anchor>
              </controlPr>
            </control>
          </mc:Choice>
        </mc:AlternateContent>
        <mc:AlternateContent xmlns:mc="http://schemas.openxmlformats.org/markup-compatibility/2006">
          <mc:Choice Requires="x14">
            <control shapeId="48708" r:id="rId335" name="Check Box 580">
              <controlPr locked="0" defaultSize="0" autoFill="0" autoLine="0" autoPict="0">
                <anchor moveWithCells="1">
                  <from>
                    <xdr:col>8</xdr:col>
                    <xdr:colOff>38100</xdr:colOff>
                    <xdr:row>46</xdr:row>
                    <xdr:rowOff>50800</xdr:rowOff>
                  </from>
                  <to>
                    <xdr:col>8</xdr:col>
                    <xdr:colOff>304800</xdr:colOff>
                    <xdr:row>46</xdr:row>
                    <xdr:rowOff>241300</xdr:rowOff>
                  </to>
                </anchor>
              </controlPr>
            </control>
          </mc:Choice>
        </mc:AlternateContent>
        <mc:AlternateContent xmlns:mc="http://schemas.openxmlformats.org/markup-compatibility/2006">
          <mc:Choice Requires="x14">
            <control shapeId="48709" r:id="rId336" name="Check Box 581">
              <controlPr locked="0" defaultSize="0" autoFill="0" autoLine="0" autoPict="0">
                <anchor moveWithCells="1">
                  <from>
                    <xdr:col>9</xdr:col>
                    <xdr:colOff>38100</xdr:colOff>
                    <xdr:row>46</xdr:row>
                    <xdr:rowOff>50800</xdr:rowOff>
                  </from>
                  <to>
                    <xdr:col>9</xdr:col>
                    <xdr:colOff>304800</xdr:colOff>
                    <xdr:row>46</xdr:row>
                    <xdr:rowOff>241300</xdr:rowOff>
                  </to>
                </anchor>
              </controlPr>
            </control>
          </mc:Choice>
        </mc:AlternateContent>
        <mc:AlternateContent xmlns:mc="http://schemas.openxmlformats.org/markup-compatibility/2006">
          <mc:Choice Requires="x14">
            <control shapeId="48710" r:id="rId337" name="Check Box 582">
              <controlPr locked="0" defaultSize="0" autoFill="0" autoLine="0" autoPict="0">
                <anchor moveWithCells="1">
                  <from>
                    <xdr:col>10</xdr:col>
                    <xdr:colOff>38100</xdr:colOff>
                    <xdr:row>46</xdr:row>
                    <xdr:rowOff>25400</xdr:rowOff>
                  </from>
                  <to>
                    <xdr:col>10</xdr:col>
                    <xdr:colOff>304800</xdr:colOff>
                    <xdr:row>46</xdr:row>
                    <xdr:rowOff>266700</xdr:rowOff>
                  </to>
                </anchor>
              </controlPr>
            </control>
          </mc:Choice>
        </mc:AlternateContent>
        <mc:AlternateContent xmlns:mc="http://schemas.openxmlformats.org/markup-compatibility/2006">
          <mc:Choice Requires="x14">
            <control shapeId="48711" r:id="rId338" name="Check Box 583">
              <controlPr locked="0" defaultSize="0" autoFill="0" autoLine="0" autoPict="0">
                <anchor moveWithCells="1">
                  <from>
                    <xdr:col>7</xdr:col>
                    <xdr:colOff>12700</xdr:colOff>
                    <xdr:row>33</xdr:row>
                    <xdr:rowOff>50800</xdr:rowOff>
                  </from>
                  <to>
                    <xdr:col>7</xdr:col>
                    <xdr:colOff>317500</xdr:colOff>
                    <xdr:row>33</xdr:row>
                    <xdr:rowOff>241300</xdr:rowOff>
                  </to>
                </anchor>
              </controlPr>
            </control>
          </mc:Choice>
        </mc:AlternateContent>
        <mc:AlternateContent xmlns:mc="http://schemas.openxmlformats.org/markup-compatibility/2006">
          <mc:Choice Requires="x14">
            <control shapeId="48712" r:id="rId339" name="Check Box 584">
              <controlPr locked="0" defaultSize="0" autoFill="0" autoLine="0" autoPict="0">
                <anchor moveWithCells="1">
                  <from>
                    <xdr:col>8</xdr:col>
                    <xdr:colOff>38100</xdr:colOff>
                    <xdr:row>33</xdr:row>
                    <xdr:rowOff>50800</xdr:rowOff>
                  </from>
                  <to>
                    <xdr:col>8</xdr:col>
                    <xdr:colOff>304800</xdr:colOff>
                    <xdr:row>33</xdr:row>
                    <xdr:rowOff>241300</xdr:rowOff>
                  </to>
                </anchor>
              </controlPr>
            </control>
          </mc:Choice>
        </mc:AlternateContent>
        <mc:AlternateContent xmlns:mc="http://schemas.openxmlformats.org/markup-compatibility/2006">
          <mc:Choice Requires="x14">
            <control shapeId="48713" r:id="rId340" name="Check Box 585">
              <controlPr locked="0" defaultSize="0" autoFill="0" autoLine="0" autoPict="0">
                <anchor moveWithCells="1">
                  <from>
                    <xdr:col>9</xdr:col>
                    <xdr:colOff>38100</xdr:colOff>
                    <xdr:row>33</xdr:row>
                    <xdr:rowOff>50800</xdr:rowOff>
                  </from>
                  <to>
                    <xdr:col>9</xdr:col>
                    <xdr:colOff>304800</xdr:colOff>
                    <xdr:row>33</xdr:row>
                    <xdr:rowOff>241300</xdr:rowOff>
                  </to>
                </anchor>
              </controlPr>
            </control>
          </mc:Choice>
        </mc:AlternateContent>
        <mc:AlternateContent xmlns:mc="http://schemas.openxmlformats.org/markup-compatibility/2006">
          <mc:Choice Requires="x14">
            <control shapeId="48714" r:id="rId341" name="Check Box 586">
              <controlPr locked="0" defaultSize="0" autoFill="0" autoLine="0" autoPict="0">
                <anchor moveWithCells="1">
                  <from>
                    <xdr:col>10</xdr:col>
                    <xdr:colOff>38100</xdr:colOff>
                    <xdr:row>33</xdr:row>
                    <xdr:rowOff>50800</xdr:rowOff>
                  </from>
                  <to>
                    <xdr:col>10</xdr:col>
                    <xdr:colOff>304800</xdr:colOff>
                    <xdr:row>33</xdr:row>
                    <xdr:rowOff>241300</xdr:rowOff>
                  </to>
                </anchor>
              </controlPr>
            </control>
          </mc:Choice>
        </mc:AlternateContent>
        <mc:AlternateContent xmlns:mc="http://schemas.openxmlformats.org/markup-compatibility/2006">
          <mc:Choice Requires="x14">
            <control shapeId="48715" r:id="rId342" name="Check Box 587">
              <controlPr locked="0" defaultSize="0" autoFill="0" autoLine="0" autoPict="0">
                <anchor moveWithCells="1">
                  <from>
                    <xdr:col>7</xdr:col>
                    <xdr:colOff>63500</xdr:colOff>
                    <xdr:row>31</xdr:row>
                    <xdr:rowOff>50800</xdr:rowOff>
                  </from>
                  <to>
                    <xdr:col>7</xdr:col>
                    <xdr:colOff>279400</xdr:colOff>
                    <xdr:row>31</xdr:row>
                    <xdr:rowOff>241300</xdr:rowOff>
                  </to>
                </anchor>
              </controlPr>
            </control>
          </mc:Choice>
        </mc:AlternateContent>
        <mc:AlternateContent xmlns:mc="http://schemas.openxmlformats.org/markup-compatibility/2006">
          <mc:Choice Requires="x14">
            <control shapeId="48716" r:id="rId343" name="Check Box 588">
              <controlPr locked="0" defaultSize="0" autoFill="0" autoLine="0" autoPict="0">
                <anchor moveWithCells="1">
                  <from>
                    <xdr:col>8</xdr:col>
                    <xdr:colOff>25400</xdr:colOff>
                    <xdr:row>31</xdr:row>
                    <xdr:rowOff>38100</xdr:rowOff>
                  </from>
                  <to>
                    <xdr:col>8</xdr:col>
                    <xdr:colOff>304800</xdr:colOff>
                    <xdr:row>31</xdr:row>
                    <xdr:rowOff>241300</xdr:rowOff>
                  </to>
                </anchor>
              </controlPr>
            </control>
          </mc:Choice>
        </mc:AlternateContent>
        <mc:AlternateContent xmlns:mc="http://schemas.openxmlformats.org/markup-compatibility/2006">
          <mc:Choice Requires="x14">
            <control shapeId="48717" r:id="rId344" name="Check Box 589">
              <controlPr locked="0" defaultSize="0" autoFill="0" autoLine="0" autoPict="0">
                <anchor moveWithCells="1">
                  <from>
                    <xdr:col>9</xdr:col>
                    <xdr:colOff>38100</xdr:colOff>
                    <xdr:row>31</xdr:row>
                    <xdr:rowOff>38100</xdr:rowOff>
                  </from>
                  <to>
                    <xdr:col>9</xdr:col>
                    <xdr:colOff>304800</xdr:colOff>
                    <xdr:row>31</xdr:row>
                    <xdr:rowOff>254000</xdr:rowOff>
                  </to>
                </anchor>
              </controlPr>
            </control>
          </mc:Choice>
        </mc:AlternateContent>
        <mc:AlternateContent xmlns:mc="http://schemas.openxmlformats.org/markup-compatibility/2006">
          <mc:Choice Requires="x14">
            <control shapeId="48718" r:id="rId345" name="Check Box 590">
              <controlPr locked="0" defaultSize="0" autoFill="0" autoLine="0" autoPict="0">
                <anchor moveWithCells="1">
                  <from>
                    <xdr:col>10</xdr:col>
                    <xdr:colOff>50800</xdr:colOff>
                    <xdr:row>31</xdr:row>
                    <xdr:rowOff>50800</xdr:rowOff>
                  </from>
                  <to>
                    <xdr:col>10</xdr:col>
                    <xdr:colOff>279400</xdr:colOff>
                    <xdr:row>31</xdr:row>
                    <xdr:rowOff>241300</xdr:rowOff>
                  </to>
                </anchor>
              </controlPr>
            </control>
          </mc:Choice>
        </mc:AlternateContent>
        <mc:AlternateContent xmlns:mc="http://schemas.openxmlformats.org/markup-compatibility/2006">
          <mc:Choice Requires="x14">
            <control shapeId="48719" r:id="rId346" name="Check Box 591">
              <controlPr locked="0" defaultSize="0" autoFill="0" autoLine="0" autoPict="0">
                <anchor moveWithCells="1">
                  <from>
                    <xdr:col>7</xdr:col>
                    <xdr:colOff>38100</xdr:colOff>
                    <xdr:row>37</xdr:row>
                    <xdr:rowOff>50800</xdr:rowOff>
                  </from>
                  <to>
                    <xdr:col>7</xdr:col>
                    <xdr:colOff>304800</xdr:colOff>
                    <xdr:row>37</xdr:row>
                    <xdr:rowOff>241300</xdr:rowOff>
                  </to>
                </anchor>
              </controlPr>
            </control>
          </mc:Choice>
        </mc:AlternateContent>
        <mc:AlternateContent xmlns:mc="http://schemas.openxmlformats.org/markup-compatibility/2006">
          <mc:Choice Requires="x14">
            <control shapeId="48720" r:id="rId347" name="Check Box 592">
              <controlPr locked="0" defaultSize="0" autoFill="0" autoLine="0" autoPict="0">
                <anchor moveWithCells="1">
                  <from>
                    <xdr:col>8</xdr:col>
                    <xdr:colOff>38100</xdr:colOff>
                    <xdr:row>37</xdr:row>
                    <xdr:rowOff>50800</xdr:rowOff>
                  </from>
                  <to>
                    <xdr:col>8</xdr:col>
                    <xdr:colOff>304800</xdr:colOff>
                    <xdr:row>37</xdr:row>
                    <xdr:rowOff>241300</xdr:rowOff>
                  </to>
                </anchor>
              </controlPr>
            </control>
          </mc:Choice>
        </mc:AlternateContent>
        <mc:AlternateContent xmlns:mc="http://schemas.openxmlformats.org/markup-compatibility/2006">
          <mc:Choice Requires="x14">
            <control shapeId="48721" r:id="rId348" name="Check Box 593">
              <controlPr locked="0" defaultSize="0" autoFill="0" autoLine="0" autoPict="0">
                <anchor moveWithCells="1">
                  <from>
                    <xdr:col>7</xdr:col>
                    <xdr:colOff>38100</xdr:colOff>
                    <xdr:row>52</xdr:row>
                    <xdr:rowOff>38100</xdr:rowOff>
                  </from>
                  <to>
                    <xdr:col>7</xdr:col>
                    <xdr:colOff>304800</xdr:colOff>
                    <xdr:row>52</xdr:row>
                    <xdr:rowOff>241300</xdr:rowOff>
                  </to>
                </anchor>
              </controlPr>
            </control>
          </mc:Choice>
        </mc:AlternateContent>
        <mc:AlternateContent xmlns:mc="http://schemas.openxmlformats.org/markup-compatibility/2006">
          <mc:Choice Requires="x14">
            <control shapeId="48722" r:id="rId349" name="Check Box 594">
              <controlPr locked="0" defaultSize="0" autoFill="0" autoLine="0" autoPict="0">
                <anchor moveWithCells="1">
                  <from>
                    <xdr:col>8</xdr:col>
                    <xdr:colOff>63500</xdr:colOff>
                    <xdr:row>52</xdr:row>
                    <xdr:rowOff>38100</xdr:rowOff>
                  </from>
                  <to>
                    <xdr:col>8</xdr:col>
                    <xdr:colOff>279400</xdr:colOff>
                    <xdr:row>52</xdr:row>
                    <xdr:rowOff>241300</xdr:rowOff>
                  </to>
                </anchor>
              </controlPr>
            </control>
          </mc:Choice>
        </mc:AlternateContent>
        <mc:AlternateContent xmlns:mc="http://schemas.openxmlformats.org/markup-compatibility/2006">
          <mc:Choice Requires="x14">
            <control shapeId="48723" r:id="rId350" name="Check Box 595">
              <controlPr locked="0" defaultSize="0" autoFill="0" autoLine="0" autoPict="0">
                <anchor moveWithCells="1">
                  <from>
                    <xdr:col>9</xdr:col>
                    <xdr:colOff>63500</xdr:colOff>
                    <xdr:row>52</xdr:row>
                    <xdr:rowOff>38100</xdr:rowOff>
                  </from>
                  <to>
                    <xdr:col>9</xdr:col>
                    <xdr:colOff>279400</xdr:colOff>
                    <xdr:row>52</xdr:row>
                    <xdr:rowOff>241300</xdr:rowOff>
                  </to>
                </anchor>
              </controlPr>
            </control>
          </mc:Choice>
        </mc:AlternateContent>
        <mc:AlternateContent xmlns:mc="http://schemas.openxmlformats.org/markup-compatibility/2006">
          <mc:Choice Requires="x14">
            <control shapeId="48724" r:id="rId351" name="Check Box 596">
              <controlPr locked="0" defaultSize="0" autoFill="0" autoLine="0" autoPict="0">
                <anchor moveWithCells="1">
                  <from>
                    <xdr:col>10</xdr:col>
                    <xdr:colOff>50800</xdr:colOff>
                    <xdr:row>52</xdr:row>
                    <xdr:rowOff>38100</xdr:rowOff>
                  </from>
                  <to>
                    <xdr:col>10</xdr:col>
                    <xdr:colOff>279400</xdr:colOff>
                    <xdr:row>52</xdr:row>
                    <xdr:rowOff>241300</xdr:rowOff>
                  </to>
                </anchor>
              </controlPr>
            </control>
          </mc:Choice>
        </mc:AlternateContent>
        <mc:AlternateContent xmlns:mc="http://schemas.openxmlformats.org/markup-compatibility/2006">
          <mc:Choice Requires="x14">
            <control shapeId="48725" r:id="rId352" name="Check Box 597">
              <controlPr locked="0" defaultSize="0" autoFill="0" autoLine="0" autoPict="0">
                <anchor moveWithCells="1">
                  <from>
                    <xdr:col>7</xdr:col>
                    <xdr:colOff>12700</xdr:colOff>
                    <xdr:row>35</xdr:row>
                    <xdr:rowOff>38100</xdr:rowOff>
                  </from>
                  <to>
                    <xdr:col>7</xdr:col>
                    <xdr:colOff>317500</xdr:colOff>
                    <xdr:row>35</xdr:row>
                    <xdr:rowOff>241300</xdr:rowOff>
                  </to>
                </anchor>
              </controlPr>
            </control>
          </mc:Choice>
        </mc:AlternateContent>
        <mc:AlternateContent xmlns:mc="http://schemas.openxmlformats.org/markup-compatibility/2006">
          <mc:Choice Requires="x14">
            <control shapeId="48726" r:id="rId353" name="Check Box 598">
              <controlPr locked="0" defaultSize="0" autoFill="0" autoLine="0" autoPict="0">
                <anchor moveWithCells="1">
                  <from>
                    <xdr:col>8</xdr:col>
                    <xdr:colOff>38100</xdr:colOff>
                    <xdr:row>35</xdr:row>
                    <xdr:rowOff>38100</xdr:rowOff>
                  </from>
                  <to>
                    <xdr:col>8</xdr:col>
                    <xdr:colOff>304800</xdr:colOff>
                    <xdr:row>35</xdr:row>
                    <xdr:rowOff>241300</xdr:rowOff>
                  </to>
                </anchor>
              </controlPr>
            </control>
          </mc:Choice>
        </mc:AlternateContent>
        <mc:AlternateContent xmlns:mc="http://schemas.openxmlformats.org/markup-compatibility/2006">
          <mc:Choice Requires="x14">
            <control shapeId="48727" r:id="rId354" name="Check Box 599">
              <controlPr locked="0" defaultSize="0" autoFill="0" autoLine="0" autoPict="0">
                <anchor moveWithCells="1">
                  <from>
                    <xdr:col>9</xdr:col>
                    <xdr:colOff>38100</xdr:colOff>
                    <xdr:row>35</xdr:row>
                    <xdr:rowOff>38100</xdr:rowOff>
                  </from>
                  <to>
                    <xdr:col>9</xdr:col>
                    <xdr:colOff>304800</xdr:colOff>
                    <xdr:row>35</xdr:row>
                    <xdr:rowOff>241300</xdr:rowOff>
                  </to>
                </anchor>
              </controlPr>
            </control>
          </mc:Choice>
        </mc:AlternateContent>
        <mc:AlternateContent xmlns:mc="http://schemas.openxmlformats.org/markup-compatibility/2006">
          <mc:Choice Requires="x14">
            <control shapeId="48728" r:id="rId355" name="Check Box 600">
              <controlPr locked="0" defaultSize="0" autoFill="0" autoLine="0" autoPict="0">
                <anchor moveWithCells="1">
                  <from>
                    <xdr:col>10</xdr:col>
                    <xdr:colOff>25400</xdr:colOff>
                    <xdr:row>35</xdr:row>
                    <xdr:rowOff>38100</xdr:rowOff>
                  </from>
                  <to>
                    <xdr:col>10</xdr:col>
                    <xdr:colOff>304800</xdr:colOff>
                    <xdr:row>35</xdr:row>
                    <xdr:rowOff>241300</xdr:rowOff>
                  </to>
                </anchor>
              </controlPr>
            </control>
          </mc:Choice>
        </mc:AlternateContent>
        <mc:AlternateContent xmlns:mc="http://schemas.openxmlformats.org/markup-compatibility/2006">
          <mc:Choice Requires="x14">
            <control shapeId="48729" r:id="rId356" name="Check Box 601">
              <controlPr locked="0" defaultSize="0" autoFill="0" autoLine="0" autoPict="0">
                <anchor moveWithCells="1">
                  <from>
                    <xdr:col>10</xdr:col>
                    <xdr:colOff>25400</xdr:colOff>
                    <xdr:row>36</xdr:row>
                    <xdr:rowOff>50800</xdr:rowOff>
                  </from>
                  <to>
                    <xdr:col>10</xdr:col>
                    <xdr:colOff>317500</xdr:colOff>
                    <xdr:row>36</xdr:row>
                    <xdr:rowOff>241300</xdr:rowOff>
                  </to>
                </anchor>
              </controlPr>
            </control>
          </mc:Choice>
        </mc:AlternateContent>
        <mc:AlternateContent xmlns:mc="http://schemas.openxmlformats.org/markup-compatibility/2006">
          <mc:Choice Requires="x14">
            <control shapeId="48730" r:id="rId357" name="Check Box 602">
              <controlPr locked="0" defaultSize="0" autoFill="0" autoLine="0" autoPict="0">
                <anchor moveWithCells="1">
                  <from>
                    <xdr:col>9</xdr:col>
                    <xdr:colOff>38100</xdr:colOff>
                    <xdr:row>39</xdr:row>
                    <xdr:rowOff>38100</xdr:rowOff>
                  </from>
                  <to>
                    <xdr:col>9</xdr:col>
                    <xdr:colOff>304800</xdr:colOff>
                    <xdr:row>39</xdr:row>
                    <xdr:rowOff>241300</xdr:rowOff>
                  </to>
                </anchor>
              </controlPr>
            </control>
          </mc:Choice>
        </mc:AlternateContent>
        <mc:AlternateContent xmlns:mc="http://schemas.openxmlformats.org/markup-compatibility/2006">
          <mc:Choice Requires="x14">
            <control shapeId="48731" r:id="rId358" name="Check Box 603">
              <controlPr locked="0" defaultSize="0" autoFill="0" autoLine="0" autoPict="0">
                <anchor moveWithCells="1">
                  <from>
                    <xdr:col>8</xdr:col>
                    <xdr:colOff>25400</xdr:colOff>
                    <xdr:row>39</xdr:row>
                    <xdr:rowOff>38100</xdr:rowOff>
                  </from>
                  <to>
                    <xdr:col>8</xdr:col>
                    <xdr:colOff>304800</xdr:colOff>
                    <xdr:row>39</xdr:row>
                    <xdr:rowOff>241300</xdr:rowOff>
                  </to>
                </anchor>
              </controlPr>
            </control>
          </mc:Choice>
        </mc:AlternateContent>
        <mc:AlternateContent xmlns:mc="http://schemas.openxmlformats.org/markup-compatibility/2006">
          <mc:Choice Requires="x14">
            <control shapeId="48732" r:id="rId359" name="Check Box 604">
              <controlPr locked="0" defaultSize="0" autoFill="0" autoLine="0" autoPict="0">
                <anchor moveWithCells="1">
                  <from>
                    <xdr:col>10</xdr:col>
                    <xdr:colOff>50800</xdr:colOff>
                    <xdr:row>40</xdr:row>
                    <xdr:rowOff>38100</xdr:rowOff>
                  </from>
                  <to>
                    <xdr:col>10</xdr:col>
                    <xdr:colOff>279400</xdr:colOff>
                    <xdr:row>40</xdr:row>
                    <xdr:rowOff>254000</xdr:rowOff>
                  </to>
                </anchor>
              </controlPr>
            </control>
          </mc:Choice>
        </mc:AlternateContent>
        <mc:AlternateContent xmlns:mc="http://schemas.openxmlformats.org/markup-compatibility/2006">
          <mc:Choice Requires="x14">
            <control shapeId="48733" r:id="rId360" name="Check Box 605">
              <controlPr locked="0" defaultSize="0" autoFill="0" autoLine="0" autoPict="0">
                <anchor moveWithCells="1">
                  <from>
                    <xdr:col>7</xdr:col>
                    <xdr:colOff>50800</xdr:colOff>
                    <xdr:row>40</xdr:row>
                    <xdr:rowOff>38100</xdr:rowOff>
                  </from>
                  <to>
                    <xdr:col>7</xdr:col>
                    <xdr:colOff>279400</xdr:colOff>
                    <xdr:row>40</xdr:row>
                    <xdr:rowOff>254000</xdr:rowOff>
                  </to>
                </anchor>
              </controlPr>
            </control>
          </mc:Choice>
        </mc:AlternateContent>
        <mc:AlternateContent xmlns:mc="http://schemas.openxmlformats.org/markup-compatibility/2006">
          <mc:Choice Requires="x14">
            <control shapeId="48734" r:id="rId361" name="Check Box 606">
              <controlPr locked="0" defaultSize="0" autoFill="0" autoLine="0" autoPict="0">
                <anchor moveWithCells="1">
                  <from>
                    <xdr:col>7</xdr:col>
                    <xdr:colOff>50800</xdr:colOff>
                    <xdr:row>55</xdr:row>
                    <xdr:rowOff>38100</xdr:rowOff>
                  </from>
                  <to>
                    <xdr:col>7</xdr:col>
                    <xdr:colOff>304800</xdr:colOff>
                    <xdr:row>55</xdr:row>
                    <xdr:rowOff>241300</xdr:rowOff>
                  </to>
                </anchor>
              </controlPr>
            </control>
          </mc:Choice>
        </mc:AlternateContent>
        <mc:AlternateContent xmlns:mc="http://schemas.openxmlformats.org/markup-compatibility/2006">
          <mc:Choice Requires="x14">
            <control shapeId="48735" r:id="rId362" name="Check Box 607">
              <controlPr locked="0" defaultSize="0" autoFill="0" autoLine="0" autoPict="0">
                <anchor moveWithCells="1">
                  <from>
                    <xdr:col>8</xdr:col>
                    <xdr:colOff>50800</xdr:colOff>
                    <xdr:row>55</xdr:row>
                    <xdr:rowOff>38100</xdr:rowOff>
                  </from>
                  <to>
                    <xdr:col>8</xdr:col>
                    <xdr:colOff>279400</xdr:colOff>
                    <xdr:row>55</xdr:row>
                    <xdr:rowOff>241300</xdr:rowOff>
                  </to>
                </anchor>
              </controlPr>
            </control>
          </mc:Choice>
        </mc:AlternateContent>
        <mc:AlternateContent xmlns:mc="http://schemas.openxmlformats.org/markup-compatibility/2006">
          <mc:Choice Requires="x14">
            <control shapeId="48736" r:id="rId363" name="Check Box 608">
              <controlPr locked="0" defaultSize="0" autoFill="0" autoLine="0" autoPict="0">
                <anchor moveWithCells="1">
                  <from>
                    <xdr:col>9</xdr:col>
                    <xdr:colOff>38100</xdr:colOff>
                    <xdr:row>55</xdr:row>
                    <xdr:rowOff>38100</xdr:rowOff>
                  </from>
                  <to>
                    <xdr:col>9</xdr:col>
                    <xdr:colOff>304800</xdr:colOff>
                    <xdr:row>55</xdr:row>
                    <xdr:rowOff>241300</xdr:rowOff>
                  </to>
                </anchor>
              </controlPr>
            </control>
          </mc:Choice>
        </mc:AlternateContent>
        <mc:AlternateContent xmlns:mc="http://schemas.openxmlformats.org/markup-compatibility/2006">
          <mc:Choice Requires="x14">
            <control shapeId="48737" r:id="rId364" name="Check Box 609">
              <controlPr locked="0" defaultSize="0" autoFill="0" autoLine="0" autoPict="0">
                <anchor moveWithCells="1">
                  <from>
                    <xdr:col>10</xdr:col>
                    <xdr:colOff>50800</xdr:colOff>
                    <xdr:row>55</xdr:row>
                    <xdr:rowOff>50800</xdr:rowOff>
                  </from>
                  <to>
                    <xdr:col>10</xdr:col>
                    <xdr:colOff>304800</xdr:colOff>
                    <xdr:row>55</xdr:row>
                    <xdr:rowOff>241300</xdr:rowOff>
                  </to>
                </anchor>
              </controlPr>
            </control>
          </mc:Choice>
        </mc:AlternateContent>
        <mc:AlternateContent xmlns:mc="http://schemas.openxmlformats.org/markup-compatibility/2006">
          <mc:Choice Requires="x14">
            <control shapeId="48738" r:id="rId365" name="Check Box 610">
              <controlPr locked="0" defaultSize="0" autoFill="0" autoLine="0" autoPict="0">
                <anchor moveWithCells="1">
                  <from>
                    <xdr:col>7</xdr:col>
                    <xdr:colOff>50800</xdr:colOff>
                    <xdr:row>56</xdr:row>
                    <xdr:rowOff>38100</xdr:rowOff>
                  </from>
                  <to>
                    <xdr:col>7</xdr:col>
                    <xdr:colOff>304800</xdr:colOff>
                    <xdr:row>56</xdr:row>
                    <xdr:rowOff>241300</xdr:rowOff>
                  </to>
                </anchor>
              </controlPr>
            </control>
          </mc:Choice>
        </mc:AlternateContent>
        <mc:AlternateContent xmlns:mc="http://schemas.openxmlformats.org/markup-compatibility/2006">
          <mc:Choice Requires="x14">
            <control shapeId="48739" r:id="rId366" name="Check Box 611">
              <controlPr locked="0" defaultSize="0" autoFill="0" autoLine="0" autoPict="0">
                <anchor moveWithCells="1">
                  <from>
                    <xdr:col>8</xdr:col>
                    <xdr:colOff>50800</xdr:colOff>
                    <xdr:row>56</xdr:row>
                    <xdr:rowOff>38100</xdr:rowOff>
                  </from>
                  <to>
                    <xdr:col>8</xdr:col>
                    <xdr:colOff>304800</xdr:colOff>
                    <xdr:row>56</xdr:row>
                    <xdr:rowOff>241300</xdr:rowOff>
                  </to>
                </anchor>
              </controlPr>
            </control>
          </mc:Choice>
        </mc:AlternateContent>
        <mc:AlternateContent xmlns:mc="http://schemas.openxmlformats.org/markup-compatibility/2006">
          <mc:Choice Requires="x14">
            <control shapeId="48740" r:id="rId367" name="Check Box 612">
              <controlPr locked="0" defaultSize="0" autoFill="0" autoLine="0" autoPict="0">
                <anchor moveWithCells="1">
                  <from>
                    <xdr:col>9</xdr:col>
                    <xdr:colOff>25400</xdr:colOff>
                    <xdr:row>56</xdr:row>
                    <xdr:rowOff>38100</xdr:rowOff>
                  </from>
                  <to>
                    <xdr:col>9</xdr:col>
                    <xdr:colOff>317500</xdr:colOff>
                    <xdr:row>56</xdr:row>
                    <xdr:rowOff>241300</xdr:rowOff>
                  </to>
                </anchor>
              </controlPr>
            </control>
          </mc:Choice>
        </mc:AlternateContent>
        <mc:AlternateContent xmlns:mc="http://schemas.openxmlformats.org/markup-compatibility/2006">
          <mc:Choice Requires="x14">
            <control shapeId="48741" r:id="rId368" name="Check Box 613">
              <controlPr locked="0" defaultSize="0" autoFill="0" autoLine="0" autoPict="0">
                <anchor moveWithCells="1">
                  <from>
                    <xdr:col>10</xdr:col>
                    <xdr:colOff>38100</xdr:colOff>
                    <xdr:row>56</xdr:row>
                    <xdr:rowOff>38100</xdr:rowOff>
                  </from>
                  <to>
                    <xdr:col>10</xdr:col>
                    <xdr:colOff>304800</xdr:colOff>
                    <xdr:row>56</xdr:row>
                    <xdr:rowOff>241300</xdr:rowOff>
                  </to>
                </anchor>
              </controlPr>
            </control>
          </mc:Choice>
        </mc:AlternateContent>
        <mc:AlternateContent xmlns:mc="http://schemas.openxmlformats.org/markup-compatibility/2006">
          <mc:Choice Requires="x14">
            <control shapeId="48742" r:id="rId369" name="Check Box 614">
              <controlPr locked="0" defaultSize="0" autoFill="0" autoLine="0" autoPict="0" macro="[0]!checkAllBoxesColumn_Click">
                <anchor moveWithCells="1">
                  <from>
                    <xdr:col>8</xdr:col>
                    <xdr:colOff>63500</xdr:colOff>
                    <xdr:row>45</xdr:row>
                    <xdr:rowOff>25400</xdr:rowOff>
                  </from>
                  <to>
                    <xdr:col>9</xdr:col>
                    <xdr:colOff>0</xdr:colOff>
                    <xdr:row>45</xdr:row>
                    <xdr:rowOff>266700</xdr:rowOff>
                  </to>
                </anchor>
              </controlPr>
            </control>
          </mc:Choice>
        </mc:AlternateContent>
        <mc:AlternateContent xmlns:mc="http://schemas.openxmlformats.org/markup-compatibility/2006">
          <mc:Choice Requires="x14">
            <control shapeId="48743" r:id="rId370" name="Check Box 615">
              <controlPr locked="0" defaultSize="0" autoFill="0" autoLine="0" autoPict="0" macro="[0]!checkAllBoxesColumn_Click">
                <anchor moveWithCells="1">
                  <from>
                    <xdr:col>7</xdr:col>
                    <xdr:colOff>63500</xdr:colOff>
                    <xdr:row>45</xdr:row>
                    <xdr:rowOff>12700</xdr:rowOff>
                  </from>
                  <to>
                    <xdr:col>7</xdr:col>
                    <xdr:colOff>317500</xdr:colOff>
                    <xdr:row>45</xdr:row>
                    <xdr:rowOff>266700</xdr:rowOff>
                  </to>
                </anchor>
              </controlPr>
            </control>
          </mc:Choice>
        </mc:AlternateContent>
        <mc:AlternateContent xmlns:mc="http://schemas.openxmlformats.org/markup-compatibility/2006">
          <mc:Choice Requires="x14">
            <control shapeId="48744" r:id="rId371" name="Check Box 616">
              <controlPr locked="0" defaultSize="0" autoFill="0" autoLine="0" autoPict="0" macro="[0]!checkAllBoxesColumn_Click">
                <anchor moveWithCells="1">
                  <from>
                    <xdr:col>9</xdr:col>
                    <xdr:colOff>50800</xdr:colOff>
                    <xdr:row>45</xdr:row>
                    <xdr:rowOff>25400</xdr:rowOff>
                  </from>
                  <to>
                    <xdr:col>9</xdr:col>
                    <xdr:colOff>317500</xdr:colOff>
                    <xdr:row>45</xdr:row>
                    <xdr:rowOff>266700</xdr:rowOff>
                  </to>
                </anchor>
              </controlPr>
            </control>
          </mc:Choice>
        </mc:AlternateContent>
        <mc:AlternateContent xmlns:mc="http://schemas.openxmlformats.org/markup-compatibility/2006">
          <mc:Choice Requires="x14">
            <control shapeId="48745" r:id="rId372" name="Check Box 617">
              <controlPr locked="0" defaultSize="0" autoFill="0" autoLine="0" autoPict="0" macro="[0]!checkAllBoxesColumn_Click">
                <anchor moveWithCells="1">
                  <from>
                    <xdr:col>10</xdr:col>
                    <xdr:colOff>38100</xdr:colOff>
                    <xdr:row>45</xdr:row>
                    <xdr:rowOff>12700</xdr:rowOff>
                  </from>
                  <to>
                    <xdr:col>10</xdr:col>
                    <xdr:colOff>304800</xdr:colOff>
                    <xdr:row>45</xdr:row>
                    <xdr:rowOff>266700</xdr:rowOff>
                  </to>
                </anchor>
              </controlPr>
            </control>
          </mc:Choice>
        </mc:AlternateContent>
        <mc:AlternateContent xmlns:mc="http://schemas.openxmlformats.org/markup-compatibility/2006">
          <mc:Choice Requires="x14">
            <control shapeId="48746" r:id="rId373" name="Check Box 618">
              <controlPr locked="0" defaultSize="0" autoFill="0" autoLine="0" autoPict="0">
                <anchor moveWithCells="1">
                  <from>
                    <xdr:col>9</xdr:col>
                    <xdr:colOff>38100</xdr:colOff>
                    <xdr:row>38</xdr:row>
                    <xdr:rowOff>50800</xdr:rowOff>
                  </from>
                  <to>
                    <xdr:col>9</xdr:col>
                    <xdr:colOff>304800</xdr:colOff>
                    <xdr:row>38</xdr:row>
                    <xdr:rowOff>241300</xdr:rowOff>
                  </to>
                </anchor>
              </controlPr>
            </control>
          </mc:Choice>
        </mc:AlternateContent>
        <mc:AlternateContent xmlns:mc="http://schemas.openxmlformats.org/markup-compatibility/2006">
          <mc:Choice Requires="x14">
            <control shapeId="48747" r:id="rId374" name="Check Box 619">
              <controlPr locked="0" defaultSize="0" autoFill="0" autoLine="0" autoPict="0">
                <anchor moveWithCells="1">
                  <from>
                    <xdr:col>10</xdr:col>
                    <xdr:colOff>50800</xdr:colOff>
                    <xdr:row>38</xdr:row>
                    <xdr:rowOff>50800</xdr:rowOff>
                  </from>
                  <to>
                    <xdr:col>10</xdr:col>
                    <xdr:colOff>266700</xdr:colOff>
                    <xdr:row>38</xdr:row>
                    <xdr:rowOff>241300</xdr:rowOff>
                  </to>
                </anchor>
              </controlPr>
            </control>
          </mc:Choice>
        </mc:AlternateContent>
        <mc:AlternateContent xmlns:mc="http://schemas.openxmlformats.org/markup-compatibility/2006">
          <mc:Choice Requires="x14">
            <control shapeId="48748" r:id="rId375" name="Check Box 620">
              <controlPr locked="0" defaultSize="0" autoFill="0" autoLine="0" autoPict="0">
                <anchor moveWithCells="1">
                  <from>
                    <xdr:col>7</xdr:col>
                    <xdr:colOff>38100</xdr:colOff>
                    <xdr:row>38</xdr:row>
                    <xdr:rowOff>50800</xdr:rowOff>
                  </from>
                  <to>
                    <xdr:col>7</xdr:col>
                    <xdr:colOff>304800</xdr:colOff>
                    <xdr:row>38</xdr:row>
                    <xdr:rowOff>241300</xdr:rowOff>
                  </to>
                </anchor>
              </controlPr>
            </control>
          </mc:Choice>
        </mc:AlternateContent>
        <mc:AlternateContent xmlns:mc="http://schemas.openxmlformats.org/markup-compatibility/2006">
          <mc:Choice Requires="x14">
            <control shapeId="48749" r:id="rId376" name="Check Box 621">
              <controlPr locked="0" defaultSize="0" autoFill="0" autoLine="0" autoPict="0">
                <anchor moveWithCells="1">
                  <from>
                    <xdr:col>8</xdr:col>
                    <xdr:colOff>38100</xdr:colOff>
                    <xdr:row>38</xdr:row>
                    <xdr:rowOff>50800</xdr:rowOff>
                  </from>
                  <to>
                    <xdr:col>8</xdr:col>
                    <xdr:colOff>304800</xdr:colOff>
                    <xdr:row>38</xdr:row>
                    <xdr:rowOff>241300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4"/>
  <dimension ref="B5:P45"/>
  <sheetViews>
    <sheetView topLeftCell="A13" workbookViewId="0">
      <selection activeCell="G21" sqref="G21"/>
    </sheetView>
  </sheetViews>
  <sheetFormatPr baseColWidth="10" defaultColWidth="9.1640625" defaultRowHeight="15"/>
  <cols>
    <col min="1" max="1" width="9.1640625" style="252"/>
    <col min="2" max="2" width="10.6640625" style="252" customWidth="1"/>
    <col min="3" max="4" width="9.1640625" style="252" hidden="1" customWidth="1"/>
    <col min="5" max="6" width="9.1640625" style="252" customWidth="1"/>
    <col min="7" max="12" width="9.1640625" style="252"/>
    <col min="13" max="13" width="16.83203125" style="252" customWidth="1"/>
    <col min="14" max="14" width="19.5" style="252" customWidth="1"/>
    <col min="15" max="15" width="11.5" style="252" customWidth="1"/>
    <col min="16" max="16" width="20.6640625" style="252" customWidth="1"/>
    <col min="17" max="16384" width="9.1640625" style="252"/>
  </cols>
  <sheetData>
    <row r="5" spans="2:10" ht="15.75" customHeight="1"/>
    <row r="13" spans="2:10" ht="16" thickBot="1"/>
    <row r="14" spans="2:10" ht="16" thickTop="1">
      <c r="B14" s="924" t="s">
        <v>90</v>
      </c>
      <c r="C14" s="925"/>
      <c r="D14" s="925"/>
      <c r="E14" s="925"/>
      <c r="F14" s="925"/>
      <c r="G14" s="925"/>
      <c r="H14" s="925"/>
      <c r="I14" s="925"/>
      <c r="J14" s="926"/>
    </row>
    <row r="15" spans="2:10" ht="19">
      <c r="B15" s="927">
        <f>'Vessel Profile'!C33</f>
        <v>0</v>
      </c>
      <c r="C15" s="928"/>
      <c r="D15" s="928"/>
      <c r="E15" s="928"/>
      <c r="F15" s="928"/>
      <c r="G15" s="928"/>
      <c r="H15" s="928"/>
      <c r="I15" s="928"/>
      <c r="J15" s="929"/>
    </row>
    <row r="16" spans="2:10" ht="17" thickBot="1">
      <c r="B16" s="882" t="b">
        <v>1</v>
      </c>
      <c r="C16" s="883"/>
      <c r="D16" s="883"/>
      <c r="E16" s="883"/>
      <c r="F16" s="883"/>
      <c r="G16" s="883"/>
      <c r="H16" s="883"/>
      <c r="I16" s="883"/>
      <c r="J16" s="884"/>
    </row>
    <row r="17" spans="2:16" ht="15.75" customHeight="1" thickTop="1">
      <c r="B17" s="270"/>
      <c r="C17" s="815" t="s">
        <v>103</v>
      </c>
      <c r="D17" s="815" t="s">
        <v>108</v>
      </c>
      <c r="E17" s="815" t="s">
        <v>103</v>
      </c>
      <c r="F17" s="815" t="s">
        <v>108</v>
      </c>
      <c r="G17" s="486" t="s">
        <v>30</v>
      </c>
      <c r="H17" s="486"/>
      <c r="I17" s="456">
        <f>IF($B$16,E19,C19)</f>
        <v>0</v>
      </c>
      <c r="J17" s="490">
        <f>IF($B$16,F19,D19)</f>
        <v>0</v>
      </c>
      <c r="M17" s="885" t="s">
        <v>361</v>
      </c>
      <c r="N17" s="886"/>
      <c r="O17" s="886"/>
      <c r="P17" s="887"/>
    </row>
    <row r="18" spans="2:16" ht="16">
      <c r="B18" s="11"/>
      <c r="C18" s="916"/>
      <c r="D18" s="916"/>
      <c r="E18" s="916"/>
      <c r="F18" s="916"/>
      <c r="G18" s="29" t="s">
        <v>31</v>
      </c>
      <c r="H18" s="29" t="s">
        <v>32</v>
      </c>
      <c r="I18" s="456">
        <f>IF($B$16,E19,C19)</f>
        <v>0</v>
      </c>
      <c r="J18" s="491">
        <f>IF($B$16,F19,D19)</f>
        <v>0</v>
      </c>
      <c r="M18" s="888"/>
      <c r="N18" s="889"/>
      <c r="O18" s="889"/>
      <c r="P18" s="890"/>
    </row>
    <row r="19" spans="2:16" ht="19">
      <c r="B19" s="11" t="s">
        <v>369</v>
      </c>
      <c r="C19" s="741">
        <f>'Operating Mode 4'!Q4</f>
        <v>7</v>
      </c>
      <c r="D19" s="741">
        <f>'Operating Mode 4'!R4</f>
        <v>3.5</v>
      </c>
      <c r="E19" s="119"/>
      <c r="F19" s="119"/>
      <c r="G19" s="206">
        <f>IF(AND('Vessel Profile'!$C$12&gt;=30,'Vessel Profile'!$C$12&lt;=40),'Speed Data'!$E$3*(EXP('Speed Data'!$E$4*I17)),IF(AND('Vessel Profile'!$C$12&gt;=40,'Vessel Profile'!$C$12&lt;=60),'Speed Data'!$K$3*(EXP('Speed Data'!$K$4*I17)),IF('Vessel Profile'!$C$12&gt;60,'Speed Data'!$W$3*(EXP('Speed Data'!$W$4*I17)),0)))*IF(C20,0.5,1)</f>
        <v>0</v>
      </c>
      <c r="H19" s="206">
        <f>IF(AND('Vessel Profile'!$C$12&gt;=30,'Vessel Profile'!$C$12&lt;=40),'Speed Data'!$E$3*(EXP('Speed Data'!$E$4*J17)),IF(AND('Vessel Profile'!$C$12&gt;=40,'Vessel Profile'!$C$12&lt;=60),'Speed Data'!$K$3*(EXP('Speed Data'!$K$4*J17)),IF('Vessel Profile'!$C$12&gt;60,'Speed Data'!$W$3*(EXP('Speed Data'!$W$4*J17)),0)))*IF(C20,0.5,1)</f>
        <v>0</v>
      </c>
      <c r="I19" s="25" t="s">
        <v>35</v>
      </c>
      <c r="J19" s="14"/>
      <c r="M19" s="460" t="s">
        <v>362</v>
      </c>
      <c r="N19" s="90"/>
      <c r="O19" s="90"/>
      <c r="P19" s="92"/>
    </row>
    <row r="20" spans="2:16" ht="16" thickBot="1">
      <c r="B20" s="489"/>
      <c r="C20" s="536" t="b">
        <v>0</v>
      </c>
      <c r="D20" s="537"/>
      <c r="E20" s="492"/>
      <c r="F20" s="493"/>
      <c r="G20" s="206">
        <f>IF(C20,G19,0)</f>
        <v>0</v>
      </c>
      <c r="H20" s="206">
        <f>IF(C20,H19,0)</f>
        <v>0</v>
      </c>
      <c r="I20" s="25" t="s">
        <v>86</v>
      </c>
      <c r="J20" s="10"/>
      <c r="M20" s="91" t="s">
        <v>363</v>
      </c>
      <c r="N20" s="90" t="s">
        <v>364</v>
      </c>
      <c r="O20" s="90" t="s">
        <v>365</v>
      </c>
      <c r="P20" s="92" t="s">
        <v>366</v>
      </c>
    </row>
    <row r="21" spans="2:16" ht="17" thickTop="1">
      <c r="B21" s="270"/>
      <c r="C21" s="917" t="s">
        <v>269</v>
      </c>
      <c r="D21" s="917" t="s">
        <v>115</v>
      </c>
      <c r="E21" s="917" t="s">
        <v>269</v>
      </c>
      <c r="F21" s="917" t="s">
        <v>115</v>
      </c>
      <c r="G21" s="459" t="s">
        <v>359</v>
      </c>
      <c r="H21" s="454"/>
      <c r="I21" s="454"/>
      <c r="J21" s="455"/>
      <c r="M21" s="461">
        <v>130</v>
      </c>
      <c r="N21" s="119">
        <v>3</v>
      </c>
      <c r="O21" s="453">
        <v>750</v>
      </c>
      <c r="P21" s="462">
        <v>0.5</v>
      </c>
    </row>
    <row r="22" spans="2:16" ht="17" thickBot="1">
      <c r="B22" s="28"/>
      <c r="C22" s="918"/>
      <c r="D22" s="918"/>
      <c r="E22" s="918"/>
      <c r="F22" s="918"/>
      <c r="G22" s="375" t="s">
        <v>32</v>
      </c>
      <c r="H22" s="375" t="s">
        <v>32</v>
      </c>
      <c r="I22" s="13"/>
      <c r="J22" s="14"/>
      <c r="M22" s="463" t="s">
        <v>367</v>
      </c>
      <c r="N22" s="464">
        <f>((M21*N21)+(O21*P21))/(M21+O21)</f>
        <v>0.86931818181818177</v>
      </c>
      <c r="O22" s="133"/>
      <c r="P22" s="133"/>
    </row>
    <row r="23" spans="2:16" ht="16" thickTop="1">
      <c r="B23" s="11" t="s">
        <v>36</v>
      </c>
      <c r="C23" s="744">
        <f>SUMIF('Operating Mode 4'!Y9:Y53,TRUE,'Operating Mode 4'!V9:V53)/AlternatorEfficiency</f>
        <v>0</v>
      </c>
      <c r="D23" s="744">
        <f>SUMIF('Operating Mode 4'!Y9:Y53,TRUE,'Operating Mode 4'!X9:X53)/AlternatorEfficiency</f>
        <v>0</v>
      </c>
      <c r="E23" s="465">
        <v>0</v>
      </c>
      <c r="F23" s="465">
        <v>0</v>
      </c>
      <c r="G23" s="32">
        <f t="shared" ref="G23:H26" si="0">IF($B$16=FALSE,C23/746,E23/746)</f>
        <v>0</v>
      </c>
      <c r="H23" s="32">
        <f t="shared" si="0"/>
        <v>0</v>
      </c>
      <c r="I23" s="26"/>
      <c r="J23" s="14"/>
    </row>
    <row r="24" spans="2:16">
      <c r="B24" s="11" t="s">
        <v>39</v>
      </c>
      <c r="C24" s="744">
        <f>SUMIF('Operating Mode 4'!Z9:Z53,TRUE,'Operating Mode 4'!V9:V53)/AlternatorEfficiency</f>
        <v>0</v>
      </c>
      <c r="D24" s="744">
        <f>SUMIF('Operating Mode 4'!Z9:Z53,TRUE,'Operating Mode 4'!X9:X53)/AlternatorEfficiency</f>
        <v>0</v>
      </c>
      <c r="E24" s="465">
        <v>0</v>
      </c>
      <c r="F24" s="465">
        <v>0</v>
      </c>
      <c r="G24" s="32">
        <f t="shared" si="0"/>
        <v>0</v>
      </c>
      <c r="H24" s="32">
        <f t="shared" si="0"/>
        <v>0</v>
      </c>
      <c r="I24" s="26"/>
      <c r="J24" s="14"/>
    </row>
    <row r="25" spans="2:16">
      <c r="B25" s="11" t="s">
        <v>37</v>
      </c>
      <c r="C25" s="744">
        <f>SUMIF('Operating Mode 4'!AA9:AA53,TRUE,'Operating Mode 4'!V9:V53)/AlternatorEfficiency</f>
        <v>0</v>
      </c>
      <c r="D25" s="744">
        <f>SUMIF('Operating Mode 4'!AA9:AA53,TRUE,'Operating Mode 4'!X9:X53)/AlternatorEfficiency</f>
        <v>0</v>
      </c>
      <c r="E25" s="465">
        <v>0</v>
      </c>
      <c r="F25" s="465">
        <v>0</v>
      </c>
      <c r="G25" s="32">
        <f t="shared" si="0"/>
        <v>0</v>
      </c>
      <c r="H25" s="32">
        <f t="shared" si="0"/>
        <v>0</v>
      </c>
      <c r="I25" s="49"/>
      <c r="J25" s="14"/>
    </row>
    <row r="26" spans="2:16" ht="16" thickBot="1">
      <c r="B26" s="8" t="s">
        <v>38</v>
      </c>
      <c r="C26" s="744">
        <f>SUMIF('Operating Mode 4'!AB9:AB53,TRUE,'Operating Mode 4'!V9:V53)/AlternatorEfficiency</f>
        <v>0</v>
      </c>
      <c r="D26" s="744">
        <f>SUMIF('Operating Mode 4'!AB9:AB53,TRUE,'Operating Mode 4'!X9:X53)/AlternatorEfficiency</f>
        <v>0</v>
      </c>
      <c r="E26" s="465">
        <v>0</v>
      </c>
      <c r="F26" s="465">
        <v>0</v>
      </c>
      <c r="G26" s="32">
        <f t="shared" si="0"/>
        <v>0</v>
      </c>
      <c r="H26" s="32">
        <f t="shared" si="0"/>
        <v>0</v>
      </c>
      <c r="I26" s="13"/>
      <c r="J26" s="14"/>
    </row>
    <row r="27" spans="2:16" ht="17" thickTop="1">
      <c r="B27" s="270"/>
      <c r="C27" s="917" t="s">
        <v>270</v>
      </c>
      <c r="D27" s="917" t="s">
        <v>271</v>
      </c>
      <c r="E27" s="917" t="s">
        <v>270</v>
      </c>
      <c r="F27" s="917" t="s">
        <v>271</v>
      </c>
      <c r="G27" s="459" t="s">
        <v>277</v>
      </c>
      <c r="H27" s="454"/>
      <c r="I27" s="454"/>
      <c r="J27" s="455"/>
    </row>
    <row r="28" spans="2:16" ht="16">
      <c r="B28" s="28"/>
      <c r="C28" s="918"/>
      <c r="D28" s="918"/>
      <c r="E28" s="918"/>
      <c r="F28" s="918"/>
      <c r="G28" s="457" t="s">
        <v>32</v>
      </c>
      <c r="H28" s="426" t="s">
        <v>32</v>
      </c>
      <c r="I28" s="13"/>
      <c r="J28" s="14"/>
    </row>
    <row r="29" spans="2:16">
      <c r="B29" s="11" t="s">
        <v>36</v>
      </c>
      <c r="C29" s="744">
        <f>SUMIF('Operating Mode 4'!H9:H20,TRUE,'Operating Mode 4'!F9:F20)</f>
        <v>0</v>
      </c>
      <c r="D29" s="744">
        <f>SUMIF('Operating Mode 4'!H9:H20,TRUE,'Operating Mode 4'!G9:G20)</f>
        <v>0</v>
      </c>
      <c r="E29" s="465">
        <v>0</v>
      </c>
      <c r="F29" s="465">
        <v>0</v>
      </c>
      <c r="G29" s="32">
        <f t="shared" ref="G29:H32" si="1">IF($B$16=FALSE,C29/0.746,E29/0.746)</f>
        <v>0</v>
      </c>
      <c r="H29" s="32">
        <f t="shared" si="1"/>
        <v>0</v>
      </c>
      <c r="I29" s="26"/>
      <c r="J29" s="14"/>
    </row>
    <row r="30" spans="2:16">
      <c r="B30" s="11" t="s">
        <v>39</v>
      </c>
      <c r="C30" s="744">
        <f>SUMIF('Operating Mode 4'!I9:I20,TRUE,'Operating Mode 4'!F9:F20)</f>
        <v>0</v>
      </c>
      <c r="D30" s="744">
        <f>SUMIF('Operating Mode 4'!I9:I20,TRUE,'Operating Mode 4'!G9:G20)</f>
        <v>0</v>
      </c>
      <c r="E30" s="465">
        <v>0</v>
      </c>
      <c r="F30" s="465">
        <v>0</v>
      </c>
      <c r="G30" s="32">
        <f t="shared" si="1"/>
        <v>0</v>
      </c>
      <c r="H30" s="32">
        <f t="shared" si="1"/>
        <v>0</v>
      </c>
      <c r="I30" s="26"/>
      <c r="J30" s="14"/>
    </row>
    <row r="31" spans="2:16">
      <c r="B31" s="11" t="s">
        <v>37</v>
      </c>
      <c r="C31" s="744">
        <f>SUMIF('Operating Mode 4'!J9:J20,TRUE,'Operating Mode 4'!F9:F20)</f>
        <v>0</v>
      </c>
      <c r="D31" s="744">
        <f>SUMIF('Operating Mode 4'!J9:J20,TRUE,'Operating Mode 4'!G9:G20)</f>
        <v>0</v>
      </c>
      <c r="E31" s="465">
        <v>0</v>
      </c>
      <c r="F31" s="465">
        <v>0</v>
      </c>
      <c r="G31" s="32">
        <f t="shared" si="1"/>
        <v>0</v>
      </c>
      <c r="H31" s="32">
        <f t="shared" si="1"/>
        <v>0</v>
      </c>
      <c r="I31" s="49"/>
      <c r="J31" s="14"/>
    </row>
    <row r="32" spans="2:16" ht="16" thickBot="1">
      <c r="B32" s="8" t="s">
        <v>38</v>
      </c>
      <c r="C32" s="745">
        <f>SUMIF('Operating Mode 4'!K9:K20,TRUE,'Operating Mode 4'!F9:F20)</f>
        <v>0</v>
      </c>
      <c r="D32" s="745">
        <f>SUMIF('Operating Mode 4'!K9:K17,TRUE,'Operating Mode 4'!G9:G17)</f>
        <v>0</v>
      </c>
      <c r="E32" s="466">
        <v>0</v>
      </c>
      <c r="F32" s="466">
        <v>0</v>
      </c>
      <c r="G32" s="32">
        <f t="shared" si="1"/>
        <v>0</v>
      </c>
      <c r="H32" s="32">
        <f t="shared" si="1"/>
        <v>0</v>
      </c>
      <c r="I32" s="13"/>
      <c r="J32" s="14"/>
    </row>
    <row r="33" spans="2:10" ht="16" thickTop="1">
      <c r="B33" s="270"/>
      <c r="C33" s="917" t="s">
        <v>116</v>
      </c>
      <c r="D33" s="917" t="s">
        <v>117</v>
      </c>
      <c r="E33" s="917" t="s">
        <v>116</v>
      </c>
      <c r="F33" s="917" t="s">
        <v>117</v>
      </c>
      <c r="G33" s="921" t="s">
        <v>34</v>
      </c>
      <c r="H33" s="921"/>
      <c r="I33" s="454"/>
      <c r="J33" s="455"/>
    </row>
    <row r="34" spans="2:10">
      <c r="B34" s="28"/>
      <c r="C34" s="918"/>
      <c r="D34" s="918"/>
      <c r="E34" s="918"/>
      <c r="F34" s="918"/>
      <c r="G34" s="26"/>
      <c r="H34" s="26"/>
      <c r="I34" s="13"/>
      <c r="J34" s="14"/>
    </row>
    <row r="35" spans="2:10">
      <c r="B35" s="11" t="s">
        <v>36</v>
      </c>
      <c r="C35" s="746">
        <f>SUMIF('Operating Mode 4'!H27:H41,TRUE,'Operating Mode 4'!F27:F41)/HydraulicEfficiency</f>
        <v>0</v>
      </c>
      <c r="D35" s="747">
        <f>SUMIF('Operating Mode 4'!H27:H41,TRUE,'Operating Mode 4'!G27:G41)/HydraulicEfficiency</f>
        <v>0</v>
      </c>
      <c r="E35" s="465">
        <v>0</v>
      </c>
      <c r="F35" s="465">
        <v>0</v>
      </c>
      <c r="G35" s="32">
        <f t="shared" ref="G35:H38" si="2">IF($B$16=FALSE,C35,E35)</f>
        <v>0</v>
      </c>
      <c r="H35" s="32">
        <f t="shared" si="2"/>
        <v>0</v>
      </c>
      <c r="I35" s="13"/>
      <c r="J35" s="14"/>
    </row>
    <row r="36" spans="2:10">
      <c r="B36" s="11" t="s">
        <v>39</v>
      </c>
      <c r="C36" s="746">
        <f>SUMIF('Operating Mode 4'!I27:I41,TRUE,'Operating Mode 4'!F27:F41)/HydraulicEfficiency</f>
        <v>0</v>
      </c>
      <c r="D36" s="747">
        <f>SUMIF('Operating Mode 4'!I27:I41,TRUE,'Operating Mode 4'!G27:G41)/HydraulicEfficiency</f>
        <v>0</v>
      </c>
      <c r="E36" s="465">
        <v>0</v>
      </c>
      <c r="F36" s="465">
        <v>0</v>
      </c>
      <c r="G36" s="32">
        <f t="shared" si="2"/>
        <v>0</v>
      </c>
      <c r="H36" s="32">
        <f t="shared" si="2"/>
        <v>0</v>
      </c>
      <c r="I36" s="13"/>
      <c r="J36" s="14"/>
    </row>
    <row r="37" spans="2:10">
      <c r="B37" s="11" t="s">
        <v>37</v>
      </c>
      <c r="C37" s="746">
        <f>SUMIF('Operating Mode 4'!J27:J41,TRUE,'Operating Mode 4'!F27:F41)/HydraulicEfficiency</f>
        <v>0</v>
      </c>
      <c r="D37" s="747">
        <f>SUMIF('Operating Mode 4'!J27:J41,TRUE,'Operating Mode 4'!G27:G41)/HydraulicEfficiency</f>
        <v>0</v>
      </c>
      <c r="E37" s="465">
        <v>0</v>
      </c>
      <c r="F37" s="465">
        <v>0</v>
      </c>
      <c r="G37" s="32">
        <f t="shared" si="2"/>
        <v>0</v>
      </c>
      <c r="H37" s="32">
        <f t="shared" si="2"/>
        <v>0</v>
      </c>
      <c r="I37" s="13"/>
      <c r="J37" s="14"/>
    </row>
    <row r="38" spans="2:10" ht="16" thickBot="1">
      <c r="B38" s="8" t="s">
        <v>38</v>
      </c>
      <c r="C38" s="748">
        <f>SUMIF('Operating Mode 4'!K27:K41,TRUE,'Operating Mode 4'!F27:F41)/HydraulicEfficiency</f>
        <v>0</v>
      </c>
      <c r="D38" s="749">
        <f>SUMIF('Operating Mode 4'!K27:K41,TRUE,'Operating Mode 4'!G27:G41)/HydraulicEfficiency</f>
        <v>0</v>
      </c>
      <c r="E38" s="466">
        <v>0</v>
      </c>
      <c r="F38" s="466">
        <v>0</v>
      </c>
      <c r="G38" s="32">
        <f t="shared" si="2"/>
        <v>0</v>
      </c>
      <c r="H38" s="32">
        <f t="shared" si="2"/>
        <v>0</v>
      </c>
      <c r="I38" s="13"/>
      <c r="J38" s="14"/>
    </row>
    <row r="39" spans="2:10" ht="16" thickTop="1">
      <c r="B39" s="270"/>
      <c r="C39" s="932" t="s">
        <v>118</v>
      </c>
      <c r="D39" s="932" t="s">
        <v>119</v>
      </c>
      <c r="E39" s="917" t="s">
        <v>118</v>
      </c>
      <c r="F39" s="917" t="s">
        <v>119</v>
      </c>
      <c r="G39" s="921" t="s">
        <v>360</v>
      </c>
      <c r="H39" s="921"/>
      <c r="I39" s="454"/>
      <c r="J39" s="455"/>
    </row>
    <row r="40" spans="2:10">
      <c r="B40" s="28"/>
      <c r="C40" s="933"/>
      <c r="D40" s="933"/>
      <c r="E40" s="918"/>
      <c r="F40" s="918"/>
      <c r="G40" s="13"/>
      <c r="H40" s="13"/>
      <c r="I40" s="13"/>
      <c r="J40" s="14"/>
    </row>
    <row r="41" spans="2:10">
      <c r="B41" s="11" t="s">
        <v>36</v>
      </c>
      <c r="C41" s="750">
        <f>SUMIF('Operating Mode 4'!H47:H57,TRUE,'Operating Mode 4'!F47:F57)</f>
        <v>0</v>
      </c>
      <c r="D41" s="750">
        <f>SUMIF('Operating Mode 4'!H47:H57,TRUE,'Operating Mode 4'!G47:G57)</f>
        <v>0</v>
      </c>
      <c r="E41" s="465">
        <v>0</v>
      </c>
      <c r="F41" s="465">
        <v>0</v>
      </c>
      <c r="G41" s="32">
        <f t="shared" ref="G41:H44" si="3">IF($B$16=FALSE,C41,E41)</f>
        <v>0</v>
      </c>
      <c r="H41" s="32">
        <f t="shared" si="3"/>
        <v>0</v>
      </c>
      <c r="I41" s="13"/>
      <c r="J41" s="14"/>
    </row>
    <row r="42" spans="2:10">
      <c r="B42" s="11" t="s">
        <v>39</v>
      </c>
      <c r="C42" s="750">
        <f>SUMIF('Operating Mode 4'!I47:I57,TRUE,'Operating Mode 4'!F47:F57)</f>
        <v>0</v>
      </c>
      <c r="D42" s="750">
        <f>SUMIF('Operating Mode 4'!I47:I57,TRUE,'Operating Mode 4'!G47:G57)</f>
        <v>0</v>
      </c>
      <c r="E42" s="465">
        <v>0</v>
      </c>
      <c r="F42" s="465">
        <v>0</v>
      </c>
      <c r="G42" s="32">
        <f t="shared" si="3"/>
        <v>0</v>
      </c>
      <c r="H42" s="32">
        <f t="shared" si="3"/>
        <v>0</v>
      </c>
      <c r="I42" s="13"/>
      <c r="J42" s="14"/>
    </row>
    <row r="43" spans="2:10">
      <c r="B43" s="11" t="s">
        <v>37</v>
      </c>
      <c r="C43" s="750">
        <f>SUMIF('Operating Mode 4'!J47:J57,TRUE,'Operating Mode 4'!F47:F57)</f>
        <v>0</v>
      </c>
      <c r="D43" s="750">
        <f>SUMIF('Operating Mode 4'!J47:J57,TRUE,'Operating Mode 4'!G47:G57)</f>
        <v>0</v>
      </c>
      <c r="E43" s="465">
        <v>0</v>
      </c>
      <c r="F43" s="465">
        <v>0</v>
      </c>
      <c r="G43" s="32">
        <f t="shared" si="3"/>
        <v>0</v>
      </c>
      <c r="H43" s="32">
        <f t="shared" si="3"/>
        <v>0</v>
      </c>
      <c r="I43" s="13"/>
      <c r="J43" s="14"/>
    </row>
    <row r="44" spans="2:10" ht="16" thickBot="1">
      <c r="B44" s="8" t="s">
        <v>38</v>
      </c>
      <c r="C44" s="751">
        <f>SUMIF('Operating Mode 4'!K47:K57,TRUE,'Operating Mode 4'!F47:F57)</f>
        <v>0</v>
      </c>
      <c r="D44" s="751">
        <f>SUMIF('Operating Mode 4'!K47:K57,TRUE,'Operating Mode 4'!G47:G57)</f>
        <v>0</v>
      </c>
      <c r="E44" s="466">
        <v>0</v>
      </c>
      <c r="F44" s="466">
        <v>0</v>
      </c>
      <c r="G44" s="552">
        <f t="shared" si="3"/>
        <v>0</v>
      </c>
      <c r="H44" s="552">
        <f t="shared" si="3"/>
        <v>0</v>
      </c>
      <c r="I44" s="9"/>
      <c r="J44" s="10"/>
    </row>
    <row r="45" spans="2:10" ht="16" thickTop="1"/>
  </sheetData>
  <sheetProtection sheet="1" objects="1" scenarios="1"/>
  <mergeCells count="26">
    <mergeCell ref="E39:E40"/>
    <mergeCell ref="F39:F40"/>
    <mergeCell ref="G39:H39"/>
    <mergeCell ref="E27:E28"/>
    <mergeCell ref="F27:F28"/>
    <mergeCell ref="E33:E34"/>
    <mergeCell ref="F33:F34"/>
    <mergeCell ref="G33:H33"/>
    <mergeCell ref="C39:C40"/>
    <mergeCell ref="D39:D40"/>
    <mergeCell ref="C27:C28"/>
    <mergeCell ref="D27:D28"/>
    <mergeCell ref="C33:C34"/>
    <mergeCell ref="D33:D34"/>
    <mergeCell ref="C21:C22"/>
    <mergeCell ref="D21:D22"/>
    <mergeCell ref="B16:J16"/>
    <mergeCell ref="C17:C18"/>
    <mergeCell ref="D17:D18"/>
    <mergeCell ref="E21:E22"/>
    <mergeCell ref="F21:F22"/>
    <mergeCell ref="M17:P18"/>
    <mergeCell ref="B14:J14"/>
    <mergeCell ref="B15:J15"/>
    <mergeCell ref="E17:E18"/>
    <mergeCell ref="F17:F18"/>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83" r:id="rId3" name="Check Box 3">
              <controlPr defaultSize="0" autoFill="0" autoLine="0" autoPict="0">
                <anchor moveWithCells="1">
                  <from>
                    <xdr:col>1</xdr:col>
                    <xdr:colOff>901700</xdr:colOff>
                    <xdr:row>18</xdr:row>
                    <xdr:rowOff>279400</xdr:rowOff>
                  </from>
                  <to>
                    <xdr:col>6</xdr:col>
                    <xdr:colOff>215900</xdr:colOff>
                    <xdr:row>20</xdr:row>
                    <xdr:rowOff>25400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92D050"/>
  </sheetPr>
  <dimension ref="A5:W66"/>
  <sheetViews>
    <sheetView showGridLines="0" topLeftCell="M10" zoomScale="85" zoomScaleNormal="85" zoomScalePageLayoutView="85" workbookViewId="0">
      <selection activeCell="U13" sqref="U13:W13"/>
    </sheetView>
  </sheetViews>
  <sheetFormatPr baseColWidth="10" defaultColWidth="8.83203125" defaultRowHeight="14" customHeight="1"/>
  <cols>
    <col min="1" max="1" width="9.1640625" hidden="1" customWidth="1"/>
    <col min="2" max="2" width="16.33203125" hidden="1" customWidth="1"/>
    <col min="3" max="3" width="12.5" hidden="1" customWidth="1"/>
    <col min="4" max="4" width="12.5" style="23" hidden="1" customWidth="1"/>
    <col min="5" max="5" width="11.6640625" hidden="1" customWidth="1"/>
    <col min="6" max="6" width="11.6640625" style="23" hidden="1" customWidth="1"/>
    <col min="7" max="7" width="11" hidden="1" customWidth="1"/>
    <col min="8" max="8" width="12.5" style="23" hidden="1" customWidth="1"/>
    <col min="9" max="9" width="14.5" style="23" hidden="1" customWidth="1"/>
    <col min="10" max="10" width="9.1640625" hidden="1" customWidth="1"/>
    <col min="11" max="11" width="11.5" hidden="1" customWidth="1"/>
    <col min="12" max="12" width="18.1640625" hidden="1" customWidth="1"/>
    <col min="13" max="13" width="18.1640625" style="89" customWidth="1"/>
    <col min="14" max="14" width="17.6640625" customWidth="1"/>
    <col min="15" max="15" width="15.5" customWidth="1"/>
    <col min="16" max="16" width="13.6640625" customWidth="1"/>
    <col min="17" max="17" width="17.83203125" customWidth="1"/>
    <col min="18" max="18" width="14.6640625" customWidth="1"/>
    <col min="19" max="19" width="2.5" customWidth="1"/>
    <col min="20" max="20" width="14" customWidth="1"/>
    <col min="21" max="26" width="8.83203125" customWidth="1"/>
  </cols>
  <sheetData>
    <row r="5" spans="1:23" ht="16" thickBot="1"/>
    <row r="6" spans="1:23" ht="17" thickTop="1" thickBot="1">
      <c r="B6" s="6"/>
      <c r="C6" s="7"/>
      <c r="D6" s="817" t="s">
        <v>111</v>
      </c>
      <c r="E6" s="818"/>
      <c r="F6" s="817" t="s">
        <v>112</v>
      </c>
      <c r="G6" s="818"/>
      <c r="H6" s="45" t="s">
        <v>113</v>
      </c>
      <c r="I6" s="45" t="s">
        <v>114</v>
      </c>
    </row>
    <row r="7" spans="1:23" ht="16" thickTop="1">
      <c r="B7" s="40" t="s">
        <v>17</v>
      </c>
      <c r="C7" s="41" t="s">
        <v>18</v>
      </c>
      <c r="D7" s="41" t="s">
        <v>200</v>
      </c>
      <c r="E7" s="42" t="s">
        <v>201</v>
      </c>
      <c r="F7" s="41" t="s">
        <v>200</v>
      </c>
      <c r="G7" s="42" t="s">
        <v>201</v>
      </c>
      <c r="H7" s="42" t="s">
        <v>201</v>
      </c>
      <c r="I7" s="42" t="s">
        <v>201</v>
      </c>
    </row>
    <row r="8" spans="1:23" ht="15">
      <c r="B8" s="35">
        <v>1</v>
      </c>
      <c r="C8" s="12">
        <f>'Vessel Profile'!C30</f>
        <v>0</v>
      </c>
      <c r="D8" s="12">
        <f>'Vessel Profile'!D30</f>
        <v>0</v>
      </c>
      <c r="E8" s="12">
        <f>'Vessel Profile'!E30</f>
        <v>0</v>
      </c>
      <c r="F8" s="12">
        <f>'Vessel Profile'!F30</f>
        <v>0</v>
      </c>
      <c r="G8" s="12">
        <f>'Vessel Profile'!G30</f>
        <v>0</v>
      </c>
      <c r="H8" s="12">
        <f>'Vessel Profile'!H30</f>
        <v>0</v>
      </c>
      <c r="I8" s="12">
        <f>'Vessel Profile'!I30</f>
        <v>0</v>
      </c>
    </row>
    <row r="9" spans="1:23" ht="27" customHeight="1">
      <c r="B9" s="35">
        <v>2</v>
      </c>
      <c r="C9" s="12">
        <f>'Vessel Profile'!C31</f>
        <v>0</v>
      </c>
      <c r="D9" s="12">
        <f>'Vessel Profile'!D31</f>
        <v>0</v>
      </c>
      <c r="E9" s="12">
        <f>'Vessel Profile'!E31</f>
        <v>0</v>
      </c>
      <c r="F9" s="12">
        <f>'Vessel Profile'!F31</f>
        <v>0</v>
      </c>
      <c r="G9" s="12">
        <f>'Vessel Profile'!G31</f>
        <v>0</v>
      </c>
      <c r="H9" s="12">
        <f>'Vessel Profile'!H31</f>
        <v>0</v>
      </c>
      <c r="I9" s="12">
        <f>'Vessel Profile'!I31</f>
        <v>0</v>
      </c>
      <c r="S9" s="24"/>
    </row>
    <row r="10" spans="1:23" ht="15">
      <c r="B10" s="35">
        <v>3</v>
      </c>
      <c r="C10" s="12">
        <f>'Vessel Profile'!C32</f>
        <v>0</v>
      </c>
      <c r="D10" s="12">
        <f>'Vessel Profile'!D32</f>
        <v>0</v>
      </c>
      <c r="E10" s="12">
        <f>'Vessel Profile'!E32</f>
        <v>0</v>
      </c>
      <c r="F10" s="12">
        <f>'Vessel Profile'!F32</f>
        <v>0</v>
      </c>
      <c r="G10" s="12">
        <f>'Vessel Profile'!G32</f>
        <v>0</v>
      </c>
      <c r="H10" s="12">
        <f>'Vessel Profile'!H32</f>
        <v>0</v>
      </c>
      <c r="I10" s="12">
        <f>'Vessel Profile'!I32</f>
        <v>0</v>
      </c>
    </row>
    <row r="11" spans="1:23" ht="15">
      <c r="B11" s="35">
        <v>4</v>
      </c>
      <c r="C11" s="12">
        <f>'Vessel Profile'!C33</f>
        <v>0</v>
      </c>
      <c r="D11" s="12">
        <f>'Vessel Profile'!D33</f>
        <v>0</v>
      </c>
      <c r="E11" s="12">
        <f>'Vessel Profile'!E33</f>
        <v>0</v>
      </c>
      <c r="F11" s="12">
        <f>'Vessel Profile'!F33</f>
        <v>0</v>
      </c>
      <c r="G11" s="12">
        <f>'Vessel Profile'!G33</f>
        <v>0</v>
      </c>
      <c r="H11" s="12">
        <f>'Vessel Profile'!H33</f>
        <v>0</v>
      </c>
      <c r="I11" s="12">
        <f>'Vessel Profile'!I33</f>
        <v>0</v>
      </c>
    </row>
    <row r="12" spans="1:23" ht="15">
      <c r="B12" s="46" t="s">
        <v>22</v>
      </c>
      <c r="C12" s="47"/>
      <c r="D12" s="47">
        <f t="shared" ref="D12:I12" si="0">SUM(D8:D11)</f>
        <v>0</v>
      </c>
      <c r="E12" s="47">
        <f t="shared" si="0"/>
        <v>0</v>
      </c>
      <c r="F12" s="47">
        <f t="shared" si="0"/>
        <v>0</v>
      </c>
      <c r="G12" s="47">
        <f t="shared" si="0"/>
        <v>0</v>
      </c>
      <c r="H12" s="47">
        <f t="shared" si="0"/>
        <v>0</v>
      </c>
      <c r="I12" s="47">
        <f t="shared" si="0"/>
        <v>0</v>
      </c>
    </row>
    <row r="13" spans="1:23" ht="16" thickBot="1">
      <c r="B13" s="21"/>
      <c r="C13" s="22"/>
      <c r="D13" s="22" t="s">
        <v>202</v>
      </c>
      <c r="E13" s="36">
        <f>D12+E12</f>
        <v>0</v>
      </c>
      <c r="F13" s="22" t="s">
        <v>202</v>
      </c>
      <c r="G13" s="22">
        <f>F12+G12</f>
        <v>0</v>
      </c>
      <c r="H13" s="22"/>
      <c r="I13" s="39"/>
      <c r="U13" s="947"/>
      <c r="V13" s="948"/>
      <c r="W13" s="948"/>
    </row>
    <row r="14" spans="1:23" ht="17" thickTop="1" thickBot="1">
      <c r="N14" s="199" t="s">
        <v>193</v>
      </c>
      <c r="O14" s="199">
        <f>'Vessel Profile'!D30+'Vessel Profile'!E30</f>
        <v>0</v>
      </c>
      <c r="P14" s="199">
        <f>'Vessel Profile'!D31+'Vessel Profile'!E31</f>
        <v>0</v>
      </c>
      <c r="Q14" s="199">
        <f>'Vessel Profile'!D32+'Vessel Profile'!E32</f>
        <v>0</v>
      </c>
      <c r="R14" s="199">
        <f>'Vessel Profile'!D33+'Vessel Profile'!E33</f>
        <v>0</v>
      </c>
      <c r="S14" s="199"/>
      <c r="T14" s="199"/>
    </row>
    <row r="15" spans="1:23" ht="16" thickTop="1">
      <c r="A15" s="940">
        <f>C8</f>
        <v>0</v>
      </c>
      <c r="B15" s="52"/>
      <c r="C15" s="945" t="s">
        <v>126</v>
      </c>
      <c r="D15" s="946"/>
      <c r="E15" s="945" t="s">
        <v>130</v>
      </c>
      <c r="F15" s="946"/>
      <c r="G15" s="945" t="str">
        <f>H6</f>
        <v>Aux Engine #1</v>
      </c>
      <c r="H15" s="946"/>
      <c r="I15" s="945" t="str">
        <f>I6</f>
        <v>Aux Engine #2</v>
      </c>
      <c r="J15" s="949"/>
      <c r="K15" s="943" t="s">
        <v>134</v>
      </c>
      <c r="N15" s="72" t="s">
        <v>135</v>
      </c>
      <c r="O15" s="73">
        <f>C8</f>
        <v>0</v>
      </c>
      <c r="P15" s="73">
        <f>C9</f>
        <v>0</v>
      </c>
      <c r="Q15" s="73">
        <f>C10</f>
        <v>0</v>
      </c>
      <c r="R15" s="73">
        <f>C11</f>
        <v>0</v>
      </c>
      <c r="S15" s="73"/>
      <c r="T15" s="74" t="s">
        <v>136</v>
      </c>
    </row>
    <row r="16" spans="1:23" s="23" customFormat="1" ht="15">
      <c r="A16" s="941"/>
      <c r="B16" s="54"/>
      <c r="C16" s="58" t="s">
        <v>103</v>
      </c>
      <c r="D16" s="59" t="s">
        <v>108</v>
      </c>
      <c r="E16" s="58" t="s">
        <v>103</v>
      </c>
      <c r="F16" s="59" t="s">
        <v>108</v>
      </c>
      <c r="G16" s="58" t="s">
        <v>103</v>
      </c>
      <c r="H16" s="59" t="s">
        <v>108</v>
      </c>
      <c r="I16" s="58" t="s">
        <v>103</v>
      </c>
      <c r="J16" s="55" t="s">
        <v>108</v>
      </c>
      <c r="K16" s="944"/>
      <c r="M16" s="89"/>
      <c r="N16" s="75" t="s">
        <v>123</v>
      </c>
      <c r="O16" s="76">
        <f t="shared" ref="O16:O22" si="1">K20</f>
        <v>0</v>
      </c>
      <c r="P16" s="76">
        <f t="shared" ref="P16:P22" si="2">K33</f>
        <v>0</v>
      </c>
      <c r="Q16" s="76">
        <f t="shared" ref="Q16:Q22" si="3">K46</f>
        <v>0</v>
      </c>
      <c r="R16" s="76">
        <f t="shared" ref="R16:R22" si="4">K59</f>
        <v>0</v>
      </c>
      <c r="S16" s="77"/>
      <c r="T16" s="78">
        <f>O16+P16+Q16+R16</f>
        <v>0</v>
      </c>
    </row>
    <row r="17" spans="1:20" s="23" customFormat="1" ht="15">
      <c r="A17" s="941"/>
      <c r="B17" s="54" t="s">
        <v>128</v>
      </c>
      <c r="C17" s="58">
        <f>D8</f>
        <v>0</v>
      </c>
      <c r="D17" s="59">
        <f>E8</f>
        <v>0</v>
      </c>
      <c r="E17" s="58">
        <f>F8</f>
        <v>0</v>
      </c>
      <c r="F17" s="59">
        <f>G8</f>
        <v>0</v>
      </c>
      <c r="G17" s="58">
        <v>0</v>
      </c>
      <c r="H17" s="59">
        <f>H8</f>
        <v>0</v>
      </c>
      <c r="I17" s="58">
        <f>0</f>
        <v>0</v>
      </c>
      <c r="J17" s="55">
        <f>I8</f>
        <v>0</v>
      </c>
      <c r="K17" s="69"/>
      <c r="M17" s="89"/>
      <c r="N17" s="75" t="s">
        <v>124</v>
      </c>
      <c r="O17" s="76">
        <f t="shared" si="1"/>
        <v>0</v>
      </c>
      <c r="P17" s="76">
        <f t="shared" si="2"/>
        <v>0</v>
      </c>
      <c r="Q17" s="76">
        <f t="shared" si="3"/>
        <v>0</v>
      </c>
      <c r="R17" s="76">
        <f t="shared" si="4"/>
        <v>0</v>
      </c>
      <c r="S17" s="77"/>
      <c r="T17" s="78">
        <f t="shared" ref="T17:T22" si="5">O17+P17+Q17+R17</f>
        <v>0</v>
      </c>
    </row>
    <row r="18" spans="1:20" s="23" customFormat="1" ht="15">
      <c r="A18" s="941"/>
      <c r="B18" s="54" t="s">
        <v>127</v>
      </c>
      <c r="C18" s="58">
        <f>'BSFC Calculator'!B32</f>
        <v>0</v>
      </c>
      <c r="D18" s="33">
        <f>'BSFC Calculator'!H32</f>
        <v>0</v>
      </c>
      <c r="E18" s="58">
        <f>'BSFC Calculator'!C32</f>
        <v>0</v>
      </c>
      <c r="F18" s="34">
        <f>'BSFC Calculator'!I32</f>
        <v>0</v>
      </c>
      <c r="G18" s="25">
        <f>'BSFC Calculator'!D32</f>
        <v>0</v>
      </c>
      <c r="H18" s="58">
        <f>'BSFC Calculator'!J32</f>
        <v>0</v>
      </c>
      <c r="I18" s="25">
        <f>'BSFC Calculator'!E32</f>
        <v>0</v>
      </c>
      <c r="J18" s="98">
        <f>'BSFC Calculator'!K32</f>
        <v>0</v>
      </c>
      <c r="K18" s="69"/>
      <c r="M18" s="89"/>
      <c r="N18" s="75" t="s">
        <v>104</v>
      </c>
      <c r="O18" s="76">
        <f t="shared" si="1"/>
        <v>0</v>
      </c>
      <c r="P18" s="76">
        <f t="shared" si="2"/>
        <v>0</v>
      </c>
      <c r="Q18" s="76">
        <f t="shared" si="3"/>
        <v>0</v>
      </c>
      <c r="R18" s="76">
        <f t="shared" si="4"/>
        <v>0</v>
      </c>
      <c r="S18" s="77"/>
      <c r="T18" s="78">
        <f t="shared" si="5"/>
        <v>0</v>
      </c>
    </row>
    <row r="19" spans="1:20" ht="15">
      <c r="A19" s="941"/>
      <c r="B19" s="56"/>
      <c r="C19" s="18" t="s">
        <v>122</v>
      </c>
      <c r="D19" s="19" t="s">
        <v>129</v>
      </c>
      <c r="E19" s="18" t="s">
        <v>122</v>
      </c>
      <c r="F19" s="19" t="s">
        <v>129</v>
      </c>
      <c r="G19" s="18" t="s">
        <v>122</v>
      </c>
      <c r="H19" s="19" t="s">
        <v>125</v>
      </c>
      <c r="I19" s="18" t="s">
        <v>122</v>
      </c>
      <c r="J19" s="20" t="s">
        <v>125</v>
      </c>
      <c r="K19" s="69"/>
      <c r="N19" s="75" t="s">
        <v>105</v>
      </c>
      <c r="O19" s="76">
        <f t="shared" si="1"/>
        <v>0</v>
      </c>
      <c r="P19" s="76">
        <f t="shared" si="2"/>
        <v>0</v>
      </c>
      <c r="Q19" s="76">
        <f t="shared" si="3"/>
        <v>0</v>
      </c>
      <c r="R19" s="76">
        <f t="shared" si="4"/>
        <v>0</v>
      </c>
      <c r="S19" s="77"/>
      <c r="T19" s="78">
        <f t="shared" si="5"/>
        <v>0</v>
      </c>
    </row>
    <row r="20" spans="1:20" ht="15">
      <c r="A20" s="941"/>
      <c r="B20" s="56" t="s">
        <v>123</v>
      </c>
      <c r="C20" s="60">
        <f>(C18/3179)*'BSFC Calculator'!B23</f>
        <v>0</v>
      </c>
      <c r="D20" s="44">
        <f>C20*C17</f>
        <v>0</v>
      </c>
      <c r="E20" s="60">
        <f>(E18/3179)*'BSFC Calculator'!C23</f>
        <v>0</v>
      </c>
      <c r="F20" s="44">
        <f>E20*E17</f>
        <v>0</v>
      </c>
      <c r="G20" s="62"/>
      <c r="H20" s="50"/>
      <c r="I20" s="62"/>
      <c r="J20" s="67"/>
      <c r="K20" s="70">
        <f t="shared" ref="K20:K26" si="6">D20+F20+H20+J20</f>
        <v>0</v>
      </c>
      <c r="N20" s="75" t="s">
        <v>106</v>
      </c>
      <c r="O20" s="76">
        <f t="shared" si="1"/>
        <v>0</v>
      </c>
      <c r="P20" s="76">
        <f t="shared" si="2"/>
        <v>0</v>
      </c>
      <c r="Q20" s="76">
        <f t="shared" si="3"/>
        <v>0</v>
      </c>
      <c r="R20" s="76">
        <f t="shared" si="4"/>
        <v>0</v>
      </c>
      <c r="S20" s="77"/>
      <c r="T20" s="78">
        <f t="shared" si="5"/>
        <v>0</v>
      </c>
    </row>
    <row r="21" spans="1:20" s="23" customFormat="1" ht="16" thickBot="1">
      <c r="A21" s="941"/>
      <c r="B21" s="56" t="s">
        <v>124</v>
      </c>
      <c r="C21" s="60">
        <f>(D18/3179)*'BSFC Calculator'!H23</f>
        <v>0</v>
      </c>
      <c r="D21" s="44">
        <f>C21*D17</f>
        <v>0</v>
      </c>
      <c r="E21" s="60">
        <f>(F18/3179)*'BSFC Calculator'!I23</f>
        <v>0</v>
      </c>
      <c r="F21" s="44">
        <f>E21*F17</f>
        <v>0</v>
      </c>
      <c r="G21" s="62"/>
      <c r="H21" s="50"/>
      <c r="I21" s="62"/>
      <c r="J21" s="67"/>
      <c r="K21" s="70">
        <f t="shared" si="6"/>
        <v>0</v>
      </c>
      <c r="M21" s="89"/>
      <c r="N21" s="79" t="s">
        <v>107</v>
      </c>
      <c r="O21" s="80">
        <f t="shared" si="1"/>
        <v>0</v>
      </c>
      <c r="P21" s="80">
        <f t="shared" si="2"/>
        <v>0</v>
      </c>
      <c r="Q21" s="80">
        <f t="shared" si="3"/>
        <v>0</v>
      </c>
      <c r="R21" s="80">
        <f t="shared" si="4"/>
        <v>0</v>
      </c>
      <c r="S21" s="81"/>
      <c r="T21" s="82">
        <f t="shared" si="5"/>
        <v>0</v>
      </c>
    </row>
    <row r="22" spans="1:20" ht="17" thickTop="1" thickBot="1">
      <c r="A22" s="941"/>
      <c r="B22" s="56" t="s">
        <v>104</v>
      </c>
      <c r="C22" s="60">
        <f>IF($C$17+$D$17&gt;0,($C$18/3179*'BSFC Calculator'!B24*$C$17+$D$18/3179*'BSFC Calculator'!H24*$D$17)/($C$17+$D$17),0)</f>
        <v>0</v>
      </c>
      <c r="D22" s="44">
        <f>C22*(C17+D17)</f>
        <v>0</v>
      </c>
      <c r="E22" s="60">
        <f>IF($C$17+$D$17&gt;0,($C$18/3179*'BSFC Calculator'!C24*$C$17+$D$18/3179*'BSFC Calculator'!I24*$D$17)/($C$17+$D$17),0)</f>
        <v>0</v>
      </c>
      <c r="F22" s="44">
        <f>E22*(E17+F17)</f>
        <v>0</v>
      </c>
      <c r="G22" s="60">
        <f>IF(G$17+H$17&gt;0,(G$18/3179*'BSFC Calculator'!D$24*G$17+H$18/3179*'BSFC Calculator'!J24*H$17)/(G$17+H$17),0)</f>
        <v>0</v>
      </c>
      <c r="H22" s="44">
        <f>G22*(G17+H17)</f>
        <v>0</v>
      </c>
      <c r="I22" s="60">
        <f>IF(I$17+J$17&gt;0,(I$18/3179*'BSFC Calculator'!E$24*I17+J$18/3179*'BSFC Calculator'!K24*J$17)/(I$17+J$17),0)</f>
        <v>0</v>
      </c>
      <c r="J22" s="53">
        <f>I22*(I17+J17)</f>
        <v>0</v>
      </c>
      <c r="K22" s="70">
        <f t="shared" si="6"/>
        <v>0</v>
      </c>
      <c r="N22" s="83" t="s">
        <v>22</v>
      </c>
      <c r="O22" s="84">
        <f t="shared" si="1"/>
        <v>0</v>
      </c>
      <c r="P22" s="84">
        <f t="shared" si="2"/>
        <v>0</v>
      </c>
      <c r="Q22" s="84">
        <f t="shared" si="3"/>
        <v>0</v>
      </c>
      <c r="R22" s="84">
        <f t="shared" si="4"/>
        <v>0</v>
      </c>
      <c r="S22" s="85"/>
      <c r="T22" s="86">
        <f t="shared" si="5"/>
        <v>0</v>
      </c>
    </row>
    <row r="23" spans="1:20" ht="16" thickTop="1">
      <c r="A23" s="941"/>
      <c r="B23" s="56" t="s">
        <v>105</v>
      </c>
      <c r="C23" s="60">
        <f>IF($C$17+$D$17&gt;0,($C$18/3179*'BSFC Calculator'!B25*$C$17+$D$18/3179*'BSFC Calculator'!H25*$D$17)/($C$17+$D$17),0)</f>
        <v>0</v>
      </c>
      <c r="D23" s="44">
        <f>C23*(C17+D17)</f>
        <v>0</v>
      </c>
      <c r="E23" s="60">
        <f>IF($C$17+$D$17&gt;0,($C$18/3179*'BSFC Calculator'!C25*$C$17+$D$18/3179*'BSFC Calculator'!I25*$D$17)/($C$17+$D$17),0)</f>
        <v>0</v>
      </c>
      <c r="F23" s="44">
        <f>E23*(E17+F17)</f>
        <v>0</v>
      </c>
      <c r="G23" s="60">
        <f>IF(G$17+H$17&gt;0,(G$18/3179*'BSFC Calculator'!D$24*G$17+H$18/3179*'BSFC Calculator'!J25*H$17)/(G$17+H$17),0)</f>
        <v>0</v>
      </c>
      <c r="H23" s="44">
        <f>G23*(G17+H17)</f>
        <v>0</v>
      </c>
      <c r="I23" s="60">
        <f>IF(I$17+J$17&gt;0,(I$18/3179*'BSFC Calculator'!E$24*I17+J$18/3179*'BSFC Calculator'!K25*J$17)/(I$17+J$17),0)</f>
        <v>0</v>
      </c>
      <c r="J23" s="53">
        <f>I23*(I17+J17)</f>
        <v>0</v>
      </c>
      <c r="K23" s="70">
        <f t="shared" si="6"/>
        <v>0</v>
      </c>
    </row>
    <row r="24" spans="1:20" ht="15">
      <c r="A24" s="941"/>
      <c r="B24" s="56" t="s">
        <v>106</v>
      </c>
      <c r="C24" s="60">
        <f>IF($C$17+$D$17&gt;0,($C$18/3179*'BSFC Calculator'!B26*$C$17+$D$18/3179*'BSFC Calculator'!H26*$D$17)/($C$17+$D$17),0)</f>
        <v>0</v>
      </c>
      <c r="D24" s="44">
        <f>C24*(C17+D17)</f>
        <v>0</v>
      </c>
      <c r="E24" s="60">
        <f>IF($C$17+$D$17&gt;0,($C$18/3179*'BSFC Calculator'!C26*$C$17+$D$18/3179*'BSFC Calculator'!I26*$D$17)/($C$17+$D$17),0)</f>
        <v>0</v>
      </c>
      <c r="F24" s="44">
        <f>E24*(E17+F17)</f>
        <v>0</v>
      </c>
      <c r="G24" s="60">
        <f>IF(G$17+H$17&gt;0,(G$18/3179*'BSFC Calculator'!D$24*G$17+H$18/3179*'BSFC Calculator'!J26*H$17)/(G$17+H$17),0)</f>
        <v>0</v>
      </c>
      <c r="H24" s="44">
        <f>G24*(G17+H17)</f>
        <v>0</v>
      </c>
      <c r="I24" s="60">
        <f>IF(I$17+J$17&gt;0,(I$18/3179*'BSFC Calculator'!E$24*I17+J$18/3179*'BSFC Calculator'!K26*J$17)/(I$17+J$17),0)</f>
        <v>0</v>
      </c>
      <c r="J24" s="53">
        <f>I24*(I17+J17)</f>
        <v>0</v>
      </c>
      <c r="K24" s="70">
        <f t="shared" si="6"/>
        <v>0</v>
      </c>
    </row>
    <row r="25" spans="1:20" ht="16" thickBot="1">
      <c r="A25" s="941"/>
      <c r="B25" s="57" t="s">
        <v>107</v>
      </c>
      <c r="C25" s="60">
        <f>IF($C$17+$D$17&gt;0,($C$18/3179*'BSFC Calculator'!B27*$C$17+$D$18/3179*'BSFC Calculator'!H27*$D$17)/($C$17+$D$17),0)</f>
        <v>0</v>
      </c>
      <c r="D25" s="44">
        <f>C25*(C17+D17)</f>
        <v>0</v>
      </c>
      <c r="E25" s="60">
        <f>IF($C$17+$D$17&gt;0,($C$18/3179*'BSFC Calculator'!C27*$C$17+$D$18/3179*'BSFC Calculator'!I27*$D$17)/($C$17+$D$17),0)</f>
        <v>0</v>
      </c>
      <c r="F25" s="44">
        <f>E25*(E17+F17)</f>
        <v>0</v>
      </c>
      <c r="G25" s="60">
        <f>IF(G$17+H$17&gt;0,(G$18/3179*'BSFC Calculator'!D$24*G$17+H$18/3179*'BSFC Calculator'!J27*H$17)/(G$17+H$17),0)</f>
        <v>0</v>
      </c>
      <c r="H25" s="44">
        <f>G25*(G17+H17)</f>
        <v>0</v>
      </c>
      <c r="I25" s="60">
        <f>IF(I$17+J$17&gt;0,(I$18/3179*'BSFC Calculator'!E$24*I17+J$18/3179*'BSFC Calculator'!K27*J$17)/(I$17+J$17),0)</f>
        <v>0</v>
      </c>
      <c r="J25" s="53">
        <f>I25*(I17+J17)</f>
        <v>0</v>
      </c>
      <c r="K25" s="70">
        <f t="shared" si="6"/>
        <v>0</v>
      </c>
    </row>
    <row r="26" spans="1:20" ht="17" thickTop="1" thickBot="1">
      <c r="A26" s="942"/>
      <c r="B26" s="57" t="s">
        <v>22</v>
      </c>
      <c r="C26" s="61"/>
      <c r="D26" s="61">
        <f>SUM(D20:D25)</f>
        <v>0</v>
      </c>
      <c r="E26" s="61"/>
      <c r="F26" s="61">
        <f>SUM(F20:F25)</f>
        <v>0</v>
      </c>
      <c r="G26" s="61"/>
      <c r="H26" s="61">
        <f>SUM(H20:H25)</f>
        <v>0</v>
      </c>
      <c r="I26" s="61"/>
      <c r="J26" s="68">
        <f>SUM(J20:J25)</f>
        <v>0</v>
      </c>
      <c r="K26" s="71">
        <f t="shared" si="6"/>
        <v>0</v>
      </c>
    </row>
    <row r="27" spans="1:20" ht="17" thickTop="1" thickBot="1"/>
    <row r="28" spans="1:20" ht="16" thickTop="1">
      <c r="A28" s="940">
        <f>C9</f>
        <v>0</v>
      </c>
      <c r="B28" s="52"/>
      <c r="C28" s="945" t="s">
        <v>126</v>
      </c>
      <c r="D28" s="946"/>
      <c r="E28" s="945" t="s">
        <v>130</v>
      </c>
      <c r="F28" s="946"/>
      <c r="G28" s="945" t="str">
        <f>H6</f>
        <v>Aux Engine #1</v>
      </c>
      <c r="H28" s="946"/>
      <c r="I28" s="945" t="str">
        <f>I6</f>
        <v>Aux Engine #2</v>
      </c>
      <c r="J28" s="946"/>
      <c r="K28" s="943" t="s">
        <v>134</v>
      </c>
    </row>
    <row r="29" spans="1:20" ht="15">
      <c r="A29" s="941"/>
      <c r="B29" s="54"/>
      <c r="C29" s="58" t="s">
        <v>103</v>
      </c>
      <c r="D29" s="59" t="s">
        <v>108</v>
      </c>
      <c r="E29" s="58" t="s">
        <v>103</v>
      </c>
      <c r="F29" s="59" t="s">
        <v>108</v>
      </c>
      <c r="G29" s="58" t="s">
        <v>103</v>
      </c>
      <c r="H29" s="59" t="s">
        <v>108</v>
      </c>
      <c r="I29" s="58" t="s">
        <v>103</v>
      </c>
      <c r="J29" s="59" t="s">
        <v>108</v>
      </c>
      <c r="K29" s="944"/>
    </row>
    <row r="30" spans="1:20" ht="15">
      <c r="A30" s="941"/>
      <c r="B30" s="54" t="s">
        <v>128</v>
      </c>
      <c r="C30" s="58">
        <f>D9</f>
        <v>0</v>
      </c>
      <c r="D30" s="59">
        <f>E9</f>
        <v>0</v>
      </c>
      <c r="E30" s="58">
        <f>F9</f>
        <v>0</v>
      </c>
      <c r="F30" s="59">
        <f>G9</f>
        <v>0</v>
      </c>
      <c r="G30" s="58"/>
      <c r="H30" s="59">
        <f>H9</f>
        <v>0</v>
      </c>
      <c r="I30" s="58"/>
      <c r="J30" s="59">
        <f>I9</f>
        <v>0</v>
      </c>
      <c r="K30" s="69"/>
    </row>
    <row r="31" spans="1:20" ht="15">
      <c r="A31" s="941"/>
      <c r="B31" s="54" t="s">
        <v>127</v>
      </c>
      <c r="C31" s="58">
        <f>'BSFC Calculator'!B47</f>
        <v>0</v>
      </c>
      <c r="D31" s="33">
        <f>'BSFC Calculator'!H47</f>
        <v>0</v>
      </c>
      <c r="E31" s="58">
        <f>'BSFC Calculator'!C47</f>
        <v>0</v>
      </c>
      <c r="F31" s="34">
        <f>'BSFC Calculator'!I47</f>
        <v>0</v>
      </c>
      <c r="G31" s="25">
        <f>'BSFC Calculator'!D47</f>
        <v>0</v>
      </c>
      <c r="H31" s="58">
        <f>'BSFC Calculator'!J32</f>
        <v>0</v>
      </c>
      <c r="I31" s="58"/>
      <c r="J31" s="33">
        <f>'BSFC Calculator'!K32</f>
        <v>0</v>
      </c>
      <c r="K31" s="69"/>
    </row>
    <row r="32" spans="1:20" ht="15">
      <c r="A32" s="941"/>
      <c r="B32" s="56"/>
      <c r="C32" s="18" t="s">
        <v>122</v>
      </c>
      <c r="D32" s="19" t="s">
        <v>129</v>
      </c>
      <c r="E32" s="18" t="s">
        <v>122</v>
      </c>
      <c r="F32" s="19" t="s">
        <v>129</v>
      </c>
      <c r="G32" s="18" t="s">
        <v>122</v>
      </c>
      <c r="H32" s="19" t="s">
        <v>125</v>
      </c>
      <c r="I32" s="18" t="s">
        <v>122</v>
      </c>
      <c r="J32" s="19" t="s">
        <v>125</v>
      </c>
      <c r="K32" s="69"/>
    </row>
    <row r="33" spans="1:11" ht="15">
      <c r="A33" s="941"/>
      <c r="B33" s="56" t="s">
        <v>123</v>
      </c>
      <c r="C33" s="60">
        <f>(C31/3179)*'BSFC Calculator'!B38</f>
        <v>0</v>
      </c>
      <c r="D33" s="44">
        <f>C33*C30</f>
        <v>0</v>
      </c>
      <c r="E33" s="60">
        <f>(E31/3179)*'BSFC Calculator'!C38</f>
        <v>0</v>
      </c>
      <c r="F33" s="44">
        <f>E33*E30</f>
        <v>0</v>
      </c>
      <c r="G33" s="62"/>
      <c r="H33" s="50"/>
      <c r="I33" s="62"/>
      <c r="J33" s="50"/>
      <c r="K33" s="70">
        <f>D33+F33+H33+J33</f>
        <v>0</v>
      </c>
    </row>
    <row r="34" spans="1:11" ht="15">
      <c r="A34" s="941"/>
      <c r="B34" s="56" t="s">
        <v>124</v>
      </c>
      <c r="C34" s="60">
        <f>(D31/3179)*'BSFC Calculator'!H38</f>
        <v>0</v>
      </c>
      <c r="D34" s="44">
        <f>C34*D30</f>
        <v>0</v>
      </c>
      <c r="E34" s="60">
        <f>(F31/3179)*'BSFC Calculator'!I38</f>
        <v>0</v>
      </c>
      <c r="F34" s="44">
        <f>E34*F30</f>
        <v>0</v>
      </c>
      <c r="G34" s="62"/>
      <c r="H34" s="50"/>
      <c r="I34" s="62"/>
      <c r="J34" s="50"/>
      <c r="K34" s="70">
        <f t="shared" ref="K34:K39" si="7">D34+F34+H34+J34</f>
        <v>0</v>
      </c>
    </row>
    <row r="35" spans="1:11" ht="15">
      <c r="A35" s="941"/>
      <c r="B35" s="56" t="s">
        <v>104</v>
      </c>
      <c r="C35" s="60">
        <f>IF(D$30+C$30&gt;0,(C$31/3179*'BSFC Calculator'!B39*C$30+D$31/3179*'BSFC Calculator'!H39*D$30)/(C$30+D$30),0)</f>
        <v>0</v>
      </c>
      <c r="D35" s="44">
        <f>C35*(C30+D30)</f>
        <v>0</v>
      </c>
      <c r="E35" s="60">
        <f>IF(F$30+E$30&gt;0,(E$31/3179*'BSFC Calculator'!C39*E$30+F$31/3179*'BSFC Calculator'!I39*F$30)/(E$30+F$30),0)</f>
        <v>0</v>
      </c>
      <c r="F35" s="44">
        <f>E35*(E30+F30)</f>
        <v>0</v>
      </c>
      <c r="G35" s="60">
        <f>IF(H$30+G$30&gt;0,(G$31/3179*'BSFC Calculator'!D39*G$30+H$31/3179*'BSFC Calculator'!J39*H$30)/(G$30+H$30),0)</f>
        <v>0</v>
      </c>
      <c r="H35" s="44">
        <f>G35*(G30+H30)</f>
        <v>0</v>
      </c>
      <c r="I35" s="60">
        <f>IF(J$30+I$30&gt;0,(I$31/3179*'BSFC Calculator'!E39*I$30+J$31/3179*'BSFC Calculator'!K39*J$30)/(I$30+J$30),0)</f>
        <v>0</v>
      </c>
      <c r="J35" s="44">
        <f>I35*(I30+J30)</f>
        <v>0</v>
      </c>
      <c r="K35" s="70">
        <f t="shared" si="7"/>
        <v>0</v>
      </c>
    </row>
    <row r="36" spans="1:11" ht="15">
      <c r="A36" s="941"/>
      <c r="B36" s="56" t="s">
        <v>105</v>
      </c>
      <c r="C36" s="60">
        <f>IF(D$30+C$30&gt;0,(C$31/3179*'BSFC Calculator'!B40*C$30+D$31/3179*'BSFC Calculator'!H40*D$30)/(C$30+D$30),0)</f>
        <v>0</v>
      </c>
      <c r="D36" s="44">
        <f>C36*(C30+D30)</f>
        <v>0</v>
      </c>
      <c r="E36" s="60">
        <f>IF(F$30+E$30&gt;0,(E$31/3179*'BSFC Calculator'!C40*E$30+F$31/3179*'BSFC Calculator'!I40*F$30)/(E$30+F$30),0)</f>
        <v>0</v>
      </c>
      <c r="F36" s="44">
        <f>E36*(E30+F30)</f>
        <v>0</v>
      </c>
      <c r="G36" s="60">
        <f>IF(H$30+G$30&gt;0,(G$31/3179*'BSFC Calculator'!D40*G$30+H$31/3179*'BSFC Calculator'!J40*H$30)/(G$30+H$30),0)</f>
        <v>0</v>
      </c>
      <c r="H36" s="44">
        <f>G36*(G30+H30)</f>
        <v>0</v>
      </c>
      <c r="I36" s="60">
        <f>IF(J$30+I$30&gt;0,(I$31/3179*'BSFC Calculator'!E40*I$30+J$31/3179*'BSFC Calculator'!K40*J$30)/(I$30+J$30),0)</f>
        <v>0</v>
      </c>
      <c r="J36" s="44">
        <f>I36*(I30+J30)</f>
        <v>0</v>
      </c>
      <c r="K36" s="70">
        <f t="shared" si="7"/>
        <v>0</v>
      </c>
    </row>
    <row r="37" spans="1:11" ht="15">
      <c r="A37" s="941"/>
      <c r="B37" s="56" t="s">
        <v>106</v>
      </c>
      <c r="C37" s="60">
        <f>IF(D$30+C$30&gt;0,(C$31/3179*'BSFC Calculator'!B41*C$30+D$31/3179*'BSFC Calculator'!H41*D$30)/(C$30+D$30),0)</f>
        <v>0</v>
      </c>
      <c r="D37" s="44">
        <f>C37*(C30+D30)</f>
        <v>0</v>
      </c>
      <c r="E37" s="60">
        <f>IF(F$30+E$30&gt;0,(E$31/3179*'BSFC Calculator'!C41*E$30+F$31/3179*'BSFC Calculator'!I41*F$30)/(E$30+F$30),0)</f>
        <v>0</v>
      </c>
      <c r="F37" s="44">
        <f>E37*(E30+F30)</f>
        <v>0</v>
      </c>
      <c r="G37" s="60">
        <f>IF(H$30+G$30&gt;0,(G$31/3179*'BSFC Calculator'!D41*G$30+H$31/3179*'BSFC Calculator'!J41*H$30)/(G$30+H$30),0)</f>
        <v>0</v>
      </c>
      <c r="H37" s="44">
        <f>G37*(G30+H30)</f>
        <v>0</v>
      </c>
      <c r="I37" s="60">
        <f>IF(J$30+I$30&gt;0,(I$31/3179*'BSFC Calculator'!E41*I$30+J$31/3179*'BSFC Calculator'!K41*J$30)/(I$30+J$30),0)</f>
        <v>0</v>
      </c>
      <c r="J37" s="44">
        <f>I37*(I30+J30)</f>
        <v>0</v>
      </c>
      <c r="K37" s="70">
        <f t="shared" si="7"/>
        <v>0</v>
      </c>
    </row>
    <row r="38" spans="1:11" ht="16" thickBot="1">
      <c r="A38" s="941"/>
      <c r="B38" s="57" t="s">
        <v>107</v>
      </c>
      <c r="C38" s="60">
        <f>IF(D$30+C$30&gt;0,(C$31/3179*'BSFC Calculator'!B42*C$30+D$31/3179*'BSFC Calculator'!H42*D$30)/(C$30+D$30),0)</f>
        <v>0</v>
      </c>
      <c r="D38" s="44">
        <f>C38*(C30+D30)</f>
        <v>0</v>
      </c>
      <c r="E38" s="60">
        <f>IF(F$30+E$30&gt;0,(E$31/3179*'BSFC Calculator'!C42*E$30+F$31/3179*'BSFC Calculator'!I42*F$30)/(E$30+F$30),0)</f>
        <v>0</v>
      </c>
      <c r="F38" s="44">
        <f>E38*(E30+F30)</f>
        <v>0</v>
      </c>
      <c r="G38" s="60">
        <f>IF(H$30+G$30&gt;0,(G$31/3179*'BSFC Calculator'!D42*G$30+H$31/3179*'BSFC Calculator'!J42*H$30)/(G$30+H$30),0)</f>
        <v>0</v>
      </c>
      <c r="H38" s="44">
        <f>G38*(G30+H30)</f>
        <v>0</v>
      </c>
      <c r="I38" s="60">
        <f>IF(J$30+I$30&gt;0,(I$31/3179*'BSFC Calculator'!E42*I$30+J$31/3179*'BSFC Calculator'!K42*J$30)/(I$30+J$30),0)</f>
        <v>0</v>
      </c>
      <c r="J38" s="44">
        <f>I38*(I30+J30)</f>
        <v>0</v>
      </c>
      <c r="K38" s="70">
        <f t="shared" si="7"/>
        <v>0</v>
      </c>
    </row>
    <row r="39" spans="1:11" ht="17" thickTop="1" thickBot="1">
      <c r="A39" s="942"/>
      <c r="B39" s="57" t="s">
        <v>22</v>
      </c>
      <c r="C39" s="61"/>
      <c r="D39" s="61">
        <f>SUM(D33:D38)</f>
        <v>0</v>
      </c>
      <c r="E39" s="61"/>
      <c r="F39" s="61">
        <f>SUM(F33:F38)</f>
        <v>0</v>
      </c>
      <c r="G39" s="61"/>
      <c r="H39" s="61">
        <f>SUM(H33:H38)</f>
        <v>0</v>
      </c>
      <c r="I39" s="61"/>
      <c r="J39" s="61">
        <f>SUM(J33:J38)</f>
        <v>0</v>
      </c>
      <c r="K39" s="71">
        <f t="shared" si="7"/>
        <v>0</v>
      </c>
    </row>
    <row r="40" spans="1:11" ht="17" thickTop="1" thickBot="1"/>
    <row r="41" spans="1:11" ht="16" thickTop="1">
      <c r="A41" s="940">
        <f>C10</f>
        <v>0</v>
      </c>
      <c r="B41" s="52"/>
      <c r="C41" s="945" t="s">
        <v>126</v>
      </c>
      <c r="D41" s="946"/>
      <c r="E41" s="945" t="s">
        <v>130</v>
      </c>
      <c r="F41" s="946"/>
      <c r="G41" s="945" t="s">
        <v>113</v>
      </c>
      <c r="H41" s="946"/>
      <c r="I41" s="945" t="s">
        <v>114</v>
      </c>
      <c r="J41" s="946"/>
      <c r="K41" s="943" t="s">
        <v>134</v>
      </c>
    </row>
    <row r="42" spans="1:11" ht="15">
      <c r="A42" s="941"/>
      <c r="B42" s="54"/>
      <c r="C42" s="58" t="s">
        <v>103</v>
      </c>
      <c r="D42" s="59" t="s">
        <v>108</v>
      </c>
      <c r="E42" s="58" t="s">
        <v>103</v>
      </c>
      <c r="F42" s="59" t="s">
        <v>108</v>
      </c>
      <c r="G42" s="58" t="s">
        <v>103</v>
      </c>
      <c r="H42" s="59" t="s">
        <v>108</v>
      </c>
      <c r="I42" s="58" t="s">
        <v>103</v>
      </c>
      <c r="J42" s="59" t="s">
        <v>108</v>
      </c>
      <c r="K42" s="944"/>
    </row>
    <row r="43" spans="1:11" ht="15">
      <c r="A43" s="941"/>
      <c r="B43" s="54" t="s">
        <v>128</v>
      </c>
      <c r="C43" s="58">
        <f>D10</f>
        <v>0</v>
      </c>
      <c r="D43" s="59">
        <f>E10</f>
        <v>0</v>
      </c>
      <c r="E43" s="58">
        <f>F10</f>
        <v>0</v>
      </c>
      <c r="F43" s="59">
        <f>G10</f>
        <v>0</v>
      </c>
      <c r="G43" s="58"/>
      <c r="H43" s="59">
        <f>H10</f>
        <v>0</v>
      </c>
      <c r="I43" s="58"/>
      <c r="J43" s="59">
        <f>I10</f>
        <v>0</v>
      </c>
      <c r="K43" s="69"/>
    </row>
    <row r="44" spans="1:11" ht="15">
      <c r="A44" s="941"/>
      <c r="B44" s="54" t="s">
        <v>127</v>
      </c>
      <c r="C44" s="58">
        <f>'BSFC Calculator'!B62</f>
        <v>0</v>
      </c>
      <c r="D44" s="33">
        <f>'BSFC Calculator'!H62</f>
        <v>0</v>
      </c>
      <c r="E44" s="58">
        <f>'BSFC Calculator'!C62</f>
        <v>0</v>
      </c>
      <c r="F44" s="34">
        <f>'BSFC Calculator'!I62</f>
        <v>0</v>
      </c>
      <c r="G44" s="25"/>
      <c r="H44" s="58">
        <f>'BSFC Calculator'!J62</f>
        <v>0</v>
      </c>
      <c r="I44" s="58"/>
      <c r="J44" s="33">
        <f>'BSFC Calculator'!K62</f>
        <v>0</v>
      </c>
      <c r="K44" s="69"/>
    </row>
    <row r="45" spans="1:11" ht="15">
      <c r="A45" s="941"/>
      <c r="B45" s="56"/>
      <c r="C45" s="18" t="s">
        <v>122</v>
      </c>
      <c r="D45" s="19" t="s">
        <v>129</v>
      </c>
      <c r="E45" s="18" t="s">
        <v>122</v>
      </c>
      <c r="F45" s="19" t="s">
        <v>129</v>
      </c>
      <c r="G45" s="18" t="s">
        <v>122</v>
      </c>
      <c r="H45" s="19" t="s">
        <v>125</v>
      </c>
      <c r="I45" s="18" t="s">
        <v>122</v>
      </c>
      <c r="J45" s="19" t="s">
        <v>125</v>
      </c>
      <c r="K45" s="69"/>
    </row>
    <row r="46" spans="1:11" ht="15">
      <c r="A46" s="941"/>
      <c r="B46" s="56" t="s">
        <v>123</v>
      </c>
      <c r="C46" s="60">
        <f>(C44/3179)*'BSFC Calculator'!B53</f>
        <v>0</v>
      </c>
      <c r="D46" s="44">
        <f>C46*C43</f>
        <v>0</v>
      </c>
      <c r="E46" s="60">
        <f>(E44/3179)*'BSFC Calculator'!C53</f>
        <v>0</v>
      </c>
      <c r="F46" s="44">
        <f>E46*E43</f>
        <v>0</v>
      </c>
      <c r="G46" s="62"/>
      <c r="H46" s="50"/>
      <c r="I46" s="62"/>
      <c r="J46" s="50"/>
      <c r="K46" s="70">
        <f t="shared" ref="K46:K52" si="8">D46+F46+H46+J46</f>
        <v>0</v>
      </c>
    </row>
    <row r="47" spans="1:11" ht="15">
      <c r="A47" s="941"/>
      <c r="B47" s="56" t="s">
        <v>124</v>
      </c>
      <c r="C47" s="60">
        <f>(D44/3179)*'BSFC Calculator'!H53</f>
        <v>0</v>
      </c>
      <c r="D47" s="44">
        <f>C47*D43</f>
        <v>0</v>
      </c>
      <c r="E47" s="60">
        <f>(F44/3179)*'BSFC Calculator'!I53</f>
        <v>0</v>
      </c>
      <c r="F47" s="44">
        <f>E47*F43</f>
        <v>0</v>
      </c>
      <c r="G47" s="62"/>
      <c r="H47" s="50"/>
      <c r="I47" s="62"/>
      <c r="J47" s="50"/>
      <c r="K47" s="70">
        <f t="shared" si="8"/>
        <v>0</v>
      </c>
    </row>
    <row r="48" spans="1:11" ht="15">
      <c r="A48" s="941"/>
      <c r="B48" s="56" t="s">
        <v>104</v>
      </c>
      <c r="C48" s="60">
        <f>IF(C$43+D$43&gt;0,(C$44/3179*'BSFC Calculator'!B54*C$43+D$44/3179*'BSFC Calculator'!H54*D$43)/(C$43+D$43),0)</f>
        <v>0</v>
      </c>
      <c r="D48" s="44">
        <f>C48*(C43+D43)</f>
        <v>0</v>
      </c>
      <c r="E48" s="60">
        <f>IF(E$43+F$43&gt;0,(E$44/3179*'BSFC Calculator'!C54*E$43+F$44/3179*'BSFC Calculator'!I54*F$43)/(E$43+F$43),0)</f>
        <v>0</v>
      </c>
      <c r="F48" s="44">
        <f>E48*(E43+F43)</f>
        <v>0</v>
      </c>
      <c r="G48" s="60">
        <f>IF(G$43+H$43&gt;0,(G$44/3179*'BSFC Calculator'!D54*G$43+H$44/3179*'BSFC Calculator'!J54*H$43)/(G$43+H$43),0)</f>
        <v>0</v>
      </c>
      <c r="H48" s="44">
        <f>G48*(G43+H43)</f>
        <v>0</v>
      </c>
      <c r="I48" s="60">
        <f>IF(I$43+J$43&gt;0,(I$44/3179*'BSFC Calculator'!E54*I$43+J$44/3179*'BSFC Calculator'!K54*J$43)/(I$43+J$43),0)</f>
        <v>0</v>
      </c>
      <c r="J48" s="44">
        <f>I48*(I43+J43)</f>
        <v>0</v>
      </c>
      <c r="K48" s="70">
        <f t="shared" si="8"/>
        <v>0</v>
      </c>
    </row>
    <row r="49" spans="1:11" ht="15">
      <c r="A49" s="941"/>
      <c r="B49" s="56" t="s">
        <v>105</v>
      </c>
      <c r="C49" s="60">
        <f>IF(C$43+D$43&gt;0,(C$44/3179*'BSFC Calculator'!B55*C$43+D$44/3179*'BSFC Calculator'!H55*D$43)/(C$43+D$43),0)</f>
        <v>0</v>
      </c>
      <c r="D49" s="44">
        <f>C49*(C43+D43)</f>
        <v>0</v>
      </c>
      <c r="E49" s="60">
        <f>IF(E$43+F$43&gt;0,(E$44/3179*'BSFC Calculator'!C55*E$43+F$44/3179*'BSFC Calculator'!I55*F$43)/(E$43+F$43),0)</f>
        <v>0</v>
      </c>
      <c r="F49" s="44">
        <f>E49*(E43+F43)</f>
        <v>0</v>
      </c>
      <c r="G49" s="60">
        <f>IF(G$43+H$43&gt;0,(G$44/3179*'BSFC Calculator'!D55*G$43+H$44/3179*'BSFC Calculator'!J55*H$43)/(G$43+H$43),0)</f>
        <v>0</v>
      </c>
      <c r="H49" s="44">
        <f>G49*(G43+H43)</f>
        <v>0</v>
      </c>
      <c r="I49" s="60">
        <f>IF(I$43+J$43&gt;0,(I$44/3179*'BSFC Calculator'!E55*I$43+J$44/3179*'BSFC Calculator'!K55*J$43)/(I$43+J$43),0)</f>
        <v>0</v>
      </c>
      <c r="J49" s="44">
        <f>I49*(I43+J43)</f>
        <v>0</v>
      </c>
      <c r="K49" s="70">
        <f t="shared" si="8"/>
        <v>0</v>
      </c>
    </row>
    <row r="50" spans="1:11" ht="15">
      <c r="A50" s="941"/>
      <c r="B50" s="56" t="s">
        <v>106</v>
      </c>
      <c r="C50" s="60">
        <f>IF(C$43+D$43&gt;0,(C$44/3179*'BSFC Calculator'!B56*C$43+D$44/3179*'BSFC Calculator'!H56*D$43)/(C$43+D$43),0)</f>
        <v>0</v>
      </c>
      <c r="D50" s="44">
        <f>C50*(C43+D43)</f>
        <v>0</v>
      </c>
      <c r="E50" s="60">
        <f>IF(E$43+F$43&gt;0,(E$44/3179*'BSFC Calculator'!C56*E$43+F$44/3179*'BSFC Calculator'!I56*F$43)/(E$43+F$43),0)</f>
        <v>0</v>
      </c>
      <c r="F50" s="44">
        <f>E50*(E43+F43)</f>
        <v>0</v>
      </c>
      <c r="G50" s="60">
        <f>IF(G$43+H$43&gt;0,(G$44/3179*'BSFC Calculator'!D56*G$43+H$44/3179*'BSFC Calculator'!J56*H$43)/(G$43+H$43),0)</f>
        <v>0</v>
      </c>
      <c r="H50" s="44">
        <f>G50*(G43+H43)</f>
        <v>0</v>
      </c>
      <c r="I50" s="60">
        <f>IF(I$43+J$43&gt;0,(I$44/3179*'BSFC Calculator'!E56*I$43+J$44/3179*'BSFC Calculator'!K56*J$43)/(I$43+J$43),0)</f>
        <v>0</v>
      </c>
      <c r="J50" s="44">
        <f>I50*(I43+J43)</f>
        <v>0</v>
      </c>
      <c r="K50" s="70">
        <f t="shared" si="8"/>
        <v>0</v>
      </c>
    </row>
    <row r="51" spans="1:11" ht="16" thickBot="1">
      <c r="A51" s="941"/>
      <c r="B51" s="57" t="s">
        <v>107</v>
      </c>
      <c r="C51" s="60">
        <f>IF(C$43+D$43&gt;0,(C$44/3179*'BSFC Calculator'!B57*C$43+D$44/3179*'BSFC Calculator'!H57*D$43)/(C$43+D$43),0)</f>
        <v>0</v>
      </c>
      <c r="D51" s="44">
        <f>C51*(C43+D43)</f>
        <v>0</v>
      </c>
      <c r="E51" s="60">
        <f>IF(E$43+F$43&gt;0,(E$44/3179*'BSFC Calculator'!C57*E$43+F$44/3179*'BSFC Calculator'!I57*F$43)/(E$43+F$43),0)</f>
        <v>0</v>
      </c>
      <c r="F51" s="44">
        <f>E51*(E43+F43)</f>
        <v>0</v>
      </c>
      <c r="G51" s="60">
        <f>IF(G$43+H$43&gt;0,(G$44/3179*'BSFC Calculator'!D57*G$43+H$44/3179*'BSFC Calculator'!J57*H$43)/(G$43+H$43),0)</f>
        <v>0</v>
      </c>
      <c r="H51" s="44">
        <f>G51*(G43+H43)</f>
        <v>0</v>
      </c>
      <c r="I51" s="60">
        <f>IF(I$43+J$43&gt;0,(I$44/3179*'BSFC Calculator'!E57*I$43+J$44/3179*'BSFC Calculator'!K57*J$43)/(I$43+J$43),0)</f>
        <v>0</v>
      </c>
      <c r="J51" s="44">
        <f>I51*(I43+J43)</f>
        <v>0</v>
      </c>
      <c r="K51" s="70">
        <f t="shared" si="8"/>
        <v>0</v>
      </c>
    </row>
    <row r="52" spans="1:11" ht="17" thickTop="1" thickBot="1">
      <c r="A52" s="942"/>
      <c r="B52" s="57" t="s">
        <v>22</v>
      </c>
      <c r="C52" s="61"/>
      <c r="D52" s="61">
        <f>SUM(D46:D51)</f>
        <v>0</v>
      </c>
      <c r="E52" s="61"/>
      <c r="F52" s="61">
        <f>SUM(F46:F51)</f>
        <v>0</v>
      </c>
      <c r="G52" s="61"/>
      <c r="H52" s="61">
        <f>SUM(H46:H51)</f>
        <v>0</v>
      </c>
      <c r="I52" s="61"/>
      <c r="J52" s="61">
        <f>SUM(J46:J51)</f>
        <v>0</v>
      </c>
      <c r="K52" s="71">
        <f t="shared" si="8"/>
        <v>0</v>
      </c>
    </row>
    <row r="53" spans="1:11" ht="17" thickTop="1" thickBot="1"/>
    <row r="54" spans="1:11" ht="16" thickTop="1">
      <c r="A54" s="940">
        <f>C11</f>
        <v>0</v>
      </c>
      <c r="B54" s="52"/>
      <c r="C54" s="945" t="s">
        <v>126</v>
      </c>
      <c r="D54" s="946"/>
      <c r="E54" s="945" t="s">
        <v>130</v>
      </c>
      <c r="F54" s="946"/>
      <c r="G54" s="945" t="s">
        <v>113</v>
      </c>
      <c r="H54" s="946"/>
      <c r="I54" s="945" t="s">
        <v>114</v>
      </c>
      <c r="J54" s="946"/>
      <c r="K54" s="943" t="s">
        <v>134</v>
      </c>
    </row>
    <row r="55" spans="1:11" ht="15">
      <c r="A55" s="941"/>
      <c r="B55" s="54"/>
      <c r="C55" s="58" t="s">
        <v>103</v>
      </c>
      <c r="D55" s="59" t="s">
        <v>108</v>
      </c>
      <c r="E55" s="58" t="s">
        <v>103</v>
      </c>
      <c r="F55" s="59" t="s">
        <v>108</v>
      </c>
      <c r="G55" s="58" t="s">
        <v>103</v>
      </c>
      <c r="H55" s="59" t="s">
        <v>108</v>
      </c>
      <c r="I55" s="58" t="s">
        <v>103</v>
      </c>
      <c r="J55" s="59" t="s">
        <v>108</v>
      </c>
      <c r="K55" s="944"/>
    </row>
    <row r="56" spans="1:11" ht="15">
      <c r="A56" s="941"/>
      <c r="B56" s="54" t="s">
        <v>128</v>
      </c>
      <c r="C56" s="58">
        <f>D11</f>
        <v>0</v>
      </c>
      <c r="D56" s="59">
        <f>E11</f>
        <v>0</v>
      </c>
      <c r="E56" s="58">
        <f>F11</f>
        <v>0</v>
      </c>
      <c r="F56" s="59">
        <f>G11</f>
        <v>0</v>
      </c>
      <c r="G56" s="58"/>
      <c r="H56" s="59">
        <f>H11</f>
        <v>0</v>
      </c>
      <c r="I56" s="58"/>
      <c r="J56" s="59">
        <f>I10</f>
        <v>0</v>
      </c>
      <c r="K56" s="69"/>
    </row>
    <row r="57" spans="1:11" ht="15">
      <c r="A57" s="941"/>
      <c r="B57" s="54" t="s">
        <v>127</v>
      </c>
      <c r="C57" s="58">
        <f>'BSFC Calculator'!B77</f>
        <v>0</v>
      </c>
      <c r="D57" s="33">
        <f>'BSFC Calculator'!H77</f>
        <v>0</v>
      </c>
      <c r="E57" s="58">
        <f>'BSFC Calculator'!C77</f>
        <v>0</v>
      </c>
      <c r="F57" s="34">
        <f>'BSFC Calculator'!I77</f>
        <v>0</v>
      </c>
      <c r="G57" s="25"/>
      <c r="H57" s="58">
        <f>'BSFC Calculator'!J77</f>
        <v>0</v>
      </c>
      <c r="I57" s="58"/>
      <c r="J57" s="33">
        <f>'BSFC Calculator'!K77</f>
        <v>0</v>
      </c>
      <c r="K57" s="69"/>
    </row>
    <row r="58" spans="1:11" ht="15">
      <c r="A58" s="941"/>
      <c r="B58" s="56"/>
      <c r="C58" s="18" t="s">
        <v>122</v>
      </c>
      <c r="D58" s="19" t="s">
        <v>129</v>
      </c>
      <c r="E58" s="18" t="s">
        <v>122</v>
      </c>
      <c r="F58" s="19" t="s">
        <v>129</v>
      </c>
      <c r="G58" s="18" t="s">
        <v>122</v>
      </c>
      <c r="H58" s="19" t="s">
        <v>125</v>
      </c>
      <c r="I58" s="18" t="s">
        <v>122</v>
      </c>
      <c r="J58" s="19" t="s">
        <v>125</v>
      </c>
      <c r="K58" s="69"/>
    </row>
    <row r="59" spans="1:11" ht="15">
      <c r="A59" s="941"/>
      <c r="B59" s="56" t="s">
        <v>123</v>
      </c>
      <c r="C59" s="60">
        <f>(C57/3179)*'BSFC Calculator'!B68</f>
        <v>0</v>
      </c>
      <c r="D59" s="44">
        <f>C59*C56</f>
        <v>0</v>
      </c>
      <c r="E59" s="60">
        <f>(E57/3179)*'BSFC Calculator'!C68</f>
        <v>0</v>
      </c>
      <c r="F59" s="44">
        <f>E59*E56</f>
        <v>0</v>
      </c>
      <c r="G59" s="62"/>
      <c r="H59" s="50"/>
      <c r="I59" s="62"/>
      <c r="J59" s="50"/>
      <c r="K59" s="70">
        <f t="shared" ref="K59:K65" si="9">D59+F59+H59+J59</f>
        <v>0</v>
      </c>
    </row>
    <row r="60" spans="1:11" ht="15">
      <c r="A60" s="941"/>
      <c r="B60" s="56" t="s">
        <v>124</v>
      </c>
      <c r="C60" s="60">
        <f>(D57/3179)*'BSFC Calculator'!H68</f>
        <v>0</v>
      </c>
      <c r="D60" s="44">
        <f>C60*D56</f>
        <v>0</v>
      </c>
      <c r="E60" s="60">
        <f>(F57/3179)*'BSFC Calculator'!I68</f>
        <v>0</v>
      </c>
      <c r="F60" s="44">
        <f>E60*F56</f>
        <v>0</v>
      </c>
      <c r="G60" s="62"/>
      <c r="H60" s="50"/>
      <c r="I60" s="62"/>
      <c r="J60" s="50"/>
      <c r="K60" s="70">
        <f t="shared" si="9"/>
        <v>0</v>
      </c>
    </row>
    <row r="61" spans="1:11" ht="15">
      <c r="A61" s="941"/>
      <c r="B61" s="56" t="s">
        <v>104</v>
      </c>
      <c r="C61" s="60">
        <f>IF(C$56+D$56&gt;0,(C$57/3179*'BSFC Calculator'!B69*C$56+D$57/3179*'BSFC Calculator'!H69*D$56)/(C$56+D$56),0)</f>
        <v>0</v>
      </c>
      <c r="D61" s="44">
        <f>C61*(C56+D56)</f>
        <v>0</v>
      </c>
      <c r="E61" s="60">
        <f>IF(E$56+F$56&gt;0,(E$57/3179*'BSFC Calculator'!C69*E$56+F$57/3179*'BSFC Calculator'!I69*F$56)/(E$56+F$56),0)</f>
        <v>0</v>
      </c>
      <c r="F61" s="44">
        <f>E61*(E56+F56)</f>
        <v>0</v>
      </c>
      <c r="G61" s="60">
        <f>IF(G$56+H$56&gt;0,(G$57/3179*'BSFC Calculator'!D69*G$56+H$57/3179*'BSFC Calculator'!J69*H$56)/(G$56+H$56),0)</f>
        <v>0</v>
      </c>
      <c r="H61" s="44">
        <f>G61*(G56+H56)</f>
        <v>0</v>
      </c>
      <c r="I61" s="60">
        <f>IF(I$56+J$56&gt;0,(I$57/3179*'BSFC Calculator'!H69*I$56+J$57/3179*'BSFC Calculator'!N69*J$56)/(I$56+J$56),0)</f>
        <v>0</v>
      </c>
      <c r="J61" s="44">
        <f>I61*(I56+J56)</f>
        <v>0</v>
      </c>
      <c r="K61" s="70">
        <f t="shared" si="9"/>
        <v>0</v>
      </c>
    </row>
    <row r="62" spans="1:11" ht="15">
      <c r="A62" s="941"/>
      <c r="B62" s="56" t="s">
        <v>105</v>
      </c>
      <c r="C62" s="60">
        <f>IF(C$56+D$56&gt;0,(C$57/3179*'BSFC Calculator'!B70*C$56+D$57/3179*'BSFC Calculator'!H70*D$56)/(C$56+D$56),0)</f>
        <v>0</v>
      </c>
      <c r="D62" s="44">
        <f>C62*(C56+D56)</f>
        <v>0</v>
      </c>
      <c r="E62" s="60">
        <f>IF(E$56+F$56&gt;0,(E$57/3179*'BSFC Calculator'!C70*E$56+F$57/3179*'BSFC Calculator'!I70*F$56)/(E$56+F$56),0)</f>
        <v>0</v>
      </c>
      <c r="F62" s="44">
        <f>E62*(E56+F56)</f>
        <v>0</v>
      </c>
      <c r="G62" s="60">
        <f>IF(G$56+H$56&gt;0,(G$57/3179*'BSFC Calculator'!D70*G$56+H$57/3179*'BSFC Calculator'!J70*H$56)/(G$56+H$56),0)</f>
        <v>0</v>
      </c>
      <c r="H62" s="44">
        <f>G62*(G56+H56)</f>
        <v>0</v>
      </c>
      <c r="I62" s="60">
        <f>IF(I$56+J$56&gt;0,(I$57/3179*'BSFC Calculator'!H70*I$56+J$57/3179*'BSFC Calculator'!N70*J$56)/(I$56+J$56),0)</f>
        <v>0</v>
      </c>
      <c r="J62" s="44">
        <f>I62*(I56+J56)</f>
        <v>0</v>
      </c>
      <c r="K62" s="70">
        <f t="shared" si="9"/>
        <v>0</v>
      </c>
    </row>
    <row r="63" spans="1:11" ht="15">
      <c r="A63" s="941"/>
      <c r="B63" s="56" t="s">
        <v>106</v>
      </c>
      <c r="C63" s="60">
        <f>IF(C$56+D$56&gt;0,(C$57/3179*'BSFC Calculator'!B71*C$56+D$57/3179*'BSFC Calculator'!H71*D$56)/(C$56+D$56),0)</f>
        <v>0</v>
      </c>
      <c r="D63" s="44">
        <f>C63*(C56+D56)</f>
        <v>0</v>
      </c>
      <c r="E63" s="60">
        <f>IF(E$56+F$56&gt;0,(E$57/3179*'BSFC Calculator'!C71*E$56+F$57/3179*'BSFC Calculator'!I71*F$56)/(E$56+F$56),0)</f>
        <v>0</v>
      </c>
      <c r="F63" s="44">
        <f>E63*(E56+F56)</f>
        <v>0</v>
      </c>
      <c r="G63" s="60">
        <f>IF(G$56+H$56&gt;0,(G$57/3179*'BSFC Calculator'!D71*G$56+H$57/3179*'BSFC Calculator'!J71*H$56)/(G$56+H$56),0)</f>
        <v>0</v>
      </c>
      <c r="H63" s="44">
        <f>G63*(G56+H56)</f>
        <v>0</v>
      </c>
      <c r="I63" s="60">
        <f>IF(I$56+J$56&gt;0,(I$57/3179*'BSFC Calculator'!H71*I$56+J$57/3179*'BSFC Calculator'!N71*J$56)/(I$56+J$56),0)</f>
        <v>0</v>
      </c>
      <c r="J63" s="44">
        <f>I63*(I56+J56)</f>
        <v>0</v>
      </c>
      <c r="K63" s="70">
        <f t="shared" si="9"/>
        <v>0</v>
      </c>
    </row>
    <row r="64" spans="1:11" ht="16" thickBot="1">
      <c r="A64" s="941"/>
      <c r="B64" s="57" t="s">
        <v>107</v>
      </c>
      <c r="C64" s="60">
        <f>IF(C$56+D$56&gt;0,(C$57/3179*'BSFC Calculator'!B72*C$56+D$57/3179*'BSFC Calculator'!H72*D$56)/(C$56+D$56),0)</f>
        <v>0</v>
      </c>
      <c r="D64" s="44">
        <f>C64*(C56+D56)</f>
        <v>0</v>
      </c>
      <c r="E64" s="60">
        <f>IF(E$56+F$56&gt;0,(E$57/3179*'BSFC Calculator'!C72*E$56+F$57/3179*'BSFC Calculator'!I72*F$56)/(E$56+F$56),0)</f>
        <v>0</v>
      </c>
      <c r="F64" s="44">
        <f>E64*(E56+F56)</f>
        <v>0</v>
      </c>
      <c r="G64" s="60">
        <f>IF(G$56+H$56&gt;0,(G$57/3179*'BSFC Calculator'!D72*G$56+H$57/3179*'BSFC Calculator'!J72*H$56)/(G$56+H$56),0)</f>
        <v>0</v>
      </c>
      <c r="H64" s="44">
        <f>G64*(G56+H56)</f>
        <v>0</v>
      </c>
      <c r="I64" s="60">
        <f>IF(I$56+J$56&gt;0,(I$57/3179*'BSFC Calculator'!H72*I$56+J$57/3179*'BSFC Calculator'!N72*J$56)/(I$56+J$56),0)</f>
        <v>0</v>
      </c>
      <c r="J64" s="44">
        <f>I64*(I56+J56)</f>
        <v>0</v>
      </c>
      <c r="K64" s="70">
        <f t="shared" si="9"/>
        <v>0</v>
      </c>
    </row>
    <row r="65" spans="1:11" ht="17" thickTop="1" thickBot="1">
      <c r="A65" s="942"/>
      <c r="B65" s="57" t="s">
        <v>22</v>
      </c>
      <c r="C65" s="61"/>
      <c r="D65" s="61">
        <f>SUM(D59:D64)</f>
        <v>0</v>
      </c>
      <c r="E65" s="61"/>
      <c r="F65" s="61">
        <f>SUM(F59:F64)</f>
        <v>0</v>
      </c>
      <c r="G65" s="61"/>
      <c r="H65" s="61">
        <f>SUM(H59:H64)</f>
        <v>0</v>
      </c>
      <c r="I65" s="61"/>
      <c r="J65" s="61">
        <f>SUM(J59:J64)</f>
        <v>0</v>
      </c>
      <c r="K65" s="71">
        <f t="shared" si="9"/>
        <v>0</v>
      </c>
    </row>
    <row r="66" spans="1:11" ht="16" thickTop="1"/>
  </sheetData>
  <sheetProtection sheet="1" objects="1" scenarios="1" selectLockedCells="1"/>
  <mergeCells count="27">
    <mergeCell ref="D6:E6"/>
    <mergeCell ref="F6:G6"/>
    <mergeCell ref="E15:F15"/>
    <mergeCell ref="G15:H15"/>
    <mergeCell ref="K15:K16"/>
    <mergeCell ref="I15:J15"/>
    <mergeCell ref="E28:F28"/>
    <mergeCell ref="G28:H28"/>
    <mergeCell ref="I28:J28"/>
    <mergeCell ref="U13:W13"/>
    <mergeCell ref="C15:D15"/>
    <mergeCell ref="A15:A26"/>
    <mergeCell ref="K28:K29"/>
    <mergeCell ref="K41:K42"/>
    <mergeCell ref="K54:K55"/>
    <mergeCell ref="A41:A52"/>
    <mergeCell ref="C41:D41"/>
    <mergeCell ref="E41:F41"/>
    <mergeCell ref="G41:H41"/>
    <mergeCell ref="I41:J41"/>
    <mergeCell ref="A54:A65"/>
    <mergeCell ref="C54:D54"/>
    <mergeCell ref="E54:F54"/>
    <mergeCell ref="G54:H54"/>
    <mergeCell ref="I54:J54"/>
    <mergeCell ref="A28:A39"/>
    <mergeCell ref="C28:D2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92D050"/>
  </sheetPr>
  <dimension ref="A1:Y85"/>
  <sheetViews>
    <sheetView showGridLines="0" workbookViewId="0">
      <selection activeCell="F15" activeCellId="1" sqref="A63:XFD63 A15:XFD62"/>
    </sheetView>
  </sheetViews>
  <sheetFormatPr baseColWidth="10" defaultColWidth="8.83203125" defaultRowHeight="15"/>
  <cols>
    <col min="1" max="1" width="8.83203125" customWidth="1"/>
    <col min="2" max="2" width="18.6640625" customWidth="1"/>
    <col min="3" max="4" width="8.83203125" customWidth="1"/>
    <col min="5" max="5" width="12.5" customWidth="1"/>
    <col min="6" max="6" width="14.6640625" customWidth="1"/>
    <col min="7" max="7" width="10.1640625" customWidth="1"/>
    <col min="8" max="8" width="8.83203125" customWidth="1"/>
    <col min="9" max="13" width="9.1640625" customWidth="1"/>
    <col min="14" max="14" width="22.5" customWidth="1"/>
    <col min="15" max="15" width="20.5" customWidth="1"/>
    <col min="16" max="19" width="8.83203125" customWidth="1"/>
    <col min="20" max="20" width="12.83203125" style="109" customWidth="1"/>
    <col min="21" max="21" width="8.83203125" customWidth="1"/>
    <col min="22" max="22" width="9.1640625" bestFit="1" customWidth="1"/>
    <col min="23" max="23" width="16.33203125" customWidth="1"/>
  </cols>
  <sheetData>
    <row r="1" spans="1:25" s="89" customFormat="1">
      <c r="T1" s="109"/>
    </row>
    <row r="2" spans="1:25" s="89" customFormat="1">
      <c r="T2" s="109"/>
    </row>
    <row r="3" spans="1:25" s="89" customFormat="1">
      <c r="T3" s="109"/>
    </row>
    <row r="5" spans="1:25" s="89" customFormat="1" ht="16" thickBot="1">
      <c r="B5" s="198" t="s">
        <v>193</v>
      </c>
      <c r="C5" s="198">
        <f>'Vessel Profile'!D30+'Vessel Profile'!E30</f>
        <v>0</v>
      </c>
      <c r="D5" s="198">
        <f>'Vessel Profile'!D31+'Vessel Profile'!E31</f>
        <v>0</v>
      </c>
      <c r="E5" s="198">
        <f>'Vessel Profile'!D32+'Vessel Profile'!E32</f>
        <v>0</v>
      </c>
      <c r="F5" s="198">
        <f>'Vessel Profile'!E33+'Vessel Profile'!E33</f>
        <v>0</v>
      </c>
      <c r="G5" s="198"/>
      <c r="T5" s="109"/>
    </row>
    <row r="6" spans="1:25" ht="16" thickTop="1">
      <c r="B6" s="195" t="s">
        <v>147</v>
      </c>
      <c r="C6" s="196">
        <f>A16</f>
        <v>0</v>
      </c>
      <c r="D6" s="196">
        <f>A28</f>
        <v>0</v>
      </c>
      <c r="E6" s="196">
        <f>A40</f>
        <v>0</v>
      </c>
      <c r="F6" s="196">
        <f>A52</f>
        <v>0</v>
      </c>
      <c r="G6" s="197" t="s">
        <v>136</v>
      </c>
      <c r="I6" s="37" t="s">
        <v>137</v>
      </c>
      <c r="J6" s="954" t="s">
        <v>133</v>
      </c>
      <c r="K6" s="828"/>
      <c r="L6" s="828"/>
      <c r="M6" s="828"/>
      <c r="N6" s="828"/>
      <c r="O6" s="955"/>
    </row>
    <row r="7" spans="1:25" ht="16.5" customHeight="1" thickBot="1">
      <c r="B7" s="102" t="s">
        <v>123</v>
      </c>
      <c r="C7" s="115">
        <f t="shared" ref="C7:C12" si="0">S20</f>
        <v>0</v>
      </c>
      <c r="D7" s="115">
        <f t="shared" ref="D7:D12" si="1">S32</f>
        <v>0</v>
      </c>
      <c r="E7" s="115">
        <f t="shared" ref="E7:E12" si="2">S44</f>
        <v>0</v>
      </c>
      <c r="F7" s="115">
        <f t="shared" ref="F7:F12" si="3">S56</f>
        <v>0</v>
      </c>
      <c r="G7" s="116">
        <f t="shared" ref="G7:G12" si="4">C7+D7+E7+F7</f>
        <v>0</v>
      </c>
      <c r="I7" s="87">
        <f>'Vessel Profile'!C13</f>
        <v>4</v>
      </c>
      <c r="J7" s="63" t="str">
        <f>'Vessel Summary'!C15</f>
        <v>Main Engine #1</v>
      </c>
      <c r="K7" s="31" t="str">
        <f>'Vessel Summary'!E15</f>
        <v>Main Engine #2</v>
      </c>
      <c r="L7" s="31" t="str">
        <f>'Vessel Summary'!G15</f>
        <v>Aux Engine #1</v>
      </c>
      <c r="M7" s="31" t="str">
        <f>'Vessel Summary'!I15</f>
        <v>Aux Engine #2</v>
      </c>
      <c r="N7" s="31" t="s">
        <v>131</v>
      </c>
      <c r="O7" s="30" t="s">
        <v>132</v>
      </c>
    </row>
    <row r="8" spans="1:25" ht="17" thickTop="1" thickBot="1">
      <c r="B8" s="102" t="s">
        <v>124</v>
      </c>
      <c r="C8" s="115">
        <f t="shared" si="0"/>
        <v>0</v>
      </c>
      <c r="D8" s="115">
        <f t="shared" si="1"/>
        <v>0</v>
      </c>
      <c r="E8" s="115">
        <f t="shared" si="2"/>
        <v>0</v>
      </c>
      <c r="F8" s="115">
        <f t="shared" si="3"/>
        <v>0</v>
      </c>
      <c r="G8" s="116">
        <f t="shared" si="4"/>
        <v>0</v>
      </c>
      <c r="J8" s="64">
        <f>'Maintenance Costs'!E19</f>
        <v>2.2523809523809524</v>
      </c>
      <c r="K8" s="65">
        <f>'Maintenance Costs'!J19</f>
        <v>0</v>
      </c>
      <c r="L8" s="65">
        <f>'Maintenance Costs'!E31</f>
        <v>1.65</v>
      </c>
      <c r="M8" s="65">
        <f>'Maintenance Costs'!J31</f>
        <v>0</v>
      </c>
      <c r="N8" s="65">
        <f>'Maintenance Costs'!E42</f>
        <v>0.67500000000000004</v>
      </c>
      <c r="O8" s="66">
        <f>'Maintenance Costs'!J42</f>
        <v>0.85000000000000009</v>
      </c>
    </row>
    <row r="9" spans="1:25" ht="16" thickTop="1">
      <c r="B9" s="102" t="s">
        <v>104</v>
      </c>
      <c r="C9" s="115">
        <f t="shared" si="0"/>
        <v>0</v>
      </c>
      <c r="D9" s="115">
        <f t="shared" si="1"/>
        <v>0</v>
      </c>
      <c r="E9" s="115">
        <f t="shared" si="2"/>
        <v>0</v>
      </c>
      <c r="F9" s="115">
        <f t="shared" si="3"/>
        <v>0</v>
      </c>
      <c r="G9" s="116">
        <f t="shared" si="4"/>
        <v>0</v>
      </c>
    </row>
    <row r="10" spans="1:25">
      <c r="B10" s="102" t="s">
        <v>105</v>
      </c>
      <c r="C10" s="115">
        <f t="shared" si="0"/>
        <v>0</v>
      </c>
      <c r="D10" s="115">
        <f t="shared" si="1"/>
        <v>0</v>
      </c>
      <c r="E10" s="115">
        <f t="shared" si="2"/>
        <v>0</v>
      </c>
      <c r="F10" s="115">
        <f t="shared" si="3"/>
        <v>0</v>
      </c>
      <c r="G10" s="116">
        <f t="shared" si="4"/>
        <v>0</v>
      </c>
      <c r="I10" s="23"/>
      <c r="J10" s="23"/>
      <c r="K10" s="23"/>
      <c r="L10" s="23"/>
      <c r="M10" s="23"/>
      <c r="N10" s="23"/>
      <c r="O10" s="23"/>
      <c r="P10" s="23"/>
      <c r="Q10" s="23"/>
      <c r="R10" s="23"/>
      <c r="S10" s="23"/>
      <c r="U10" s="23"/>
    </row>
    <row r="11" spans="1:25">
      <c r="B11" s="102" t="s">
        <v>106</v>
      </c>
      <c r="C11" s="115">
        <f t="shared" si="0"/>
        <v>0</v>
      </c>
      <c r="D11" s="115">
        <f t="shared" si="1"/>
        <v>0</v>
      </c>
      <c r="E11" s="115">
        <f t="shared" si="2"/>
        <v>0</v>
      </c>
      <c r="F11" s="115">
        <f t="shared" si="3"/>
        <v>0</v>
      </c>
      <c r="G11" s="116">
        <f t="shared" si="4"/>
        <v>0</v>
      </c>
      <c r="I11" s="23"/>
      <c r="J11" s="23"/>
      <c r="K11" s="23"/>
      <c r="L11" s="23"/>
      <c r="M11" s="23"/>
      <c r="N11" s="23"/>
      <c r="O11" s="23"/>
      <c r="P11" s="956" t="s">
        <v>195</v>
      </c>
      <c r="Q11" s="947"/>
      <c r="R11" s="947"/>
      <c r="S11" s="23"/>
      <c r="U11" s="23"/>
    </row>
    <row r="12" spans="1:25" ht="16" thickBot="1">
      <c r="B12" s="103" t="s">
        <v>107</v>
      </c>
      <c r="C12" s="115">
        <f t="shared" si="0"/>
        <v>0</v>
      </c>
      <c r="D12" s="115">
        <f t="shared" si="1"/>
        <v>0</v>
      </c>
      <c r="E12" s="115">
        <f t="shared" si="2"/>
        <v>0</v>
      </c>
      <c r="F12" s="115">
        <f t="shared" si="3"/>
        <v>0</v>
      </c>
      <c r="G12" s="117">
        <f t="shared" si="4"/>
        <v>0</v>
      </c>
      <c r="I12" s="23"/>
      <c r="J12" s="23"/>
      <c r="K12" s="23"/>
      <c r="L12" s="23"/>
      <c r="M12" s="23"/>
      <c r="N12" s="23"/>
      <c r="O12" s="23"/>
      <c r="P12" s="956" t="s">
        <v>196</v>
      </c>
      <c r="Q12" s="947"/>
      <c r="R12" s="947"/>
      <c r="S12" s="23"/>
      <c r="U12" s="23"/>
    </row>
    <row r="13" spans="1:25" ht="17" thickTop="1" thickBot="1">
      <c r="B13" s="104" t="s">
        <v>22</v>
      </c>
      <c r="C13" s="118">
        <f>SUM(C7:C12)</f>
        <v>0</v>
      </c>
      <c r="D13" s="118">
        <f>SUM(D7:D12)</f>
        <v>0</v>
      </c>
      <c r="E13" s="118">
        <f>SUM(E7:E12)</f>
        <v>0</v>
      </c>
      <c r="F13" s="118">
        <f>SUM(F7:F12)</f>
        <v>0</v>
      </c>
      <c r="G13" s="118">
        <f>SUM(G7:G12)</f>
        <v>0</v>
      </c>
      <c r="I13" s="23"/>
      <c r="J13" s="23"/>
      <c r="K13" s="23"/>
      <c r="L13" s="23"/>
      <c r="M13" s="23"/>
      <c r="N13" s="23"/>
      <c r="O13" s="23"/>
      <c r="P13" s="956" t="s">
        <v>267</v>
      </c>
      <c r="Q13" s="947"/>
      <c r="R13" s="947"/>
      <c r="S13" s="23"/>
      <c r="U13" s="23"/>
    </row>
    <row r="14" spans="1:25" ht="16" thickTop="1">
      <c r="H14" s="23"/>
      <c r="I14" s="23"/>
      <c r="J14" s="23"/>
      <c r="K14" s="23"/>
      <c r="L14" s="23"/>
      <c r="M14" s="23"/>
      <c r="N14" s="23"/>
      <c r="O14" s="23"/>
      <c r="P14" s="23"/>
      <c r="Q14" s="23"/>
      <c r="R14" s="23"/>
      <c r="S14" s="23"/>
      <c r="U14" s="23"/>
    </row>
    <row r="15" spans="1:25" ht="16" hidden="1" thickBot="1">
      <c r="A15" s="89"/>
      <c r="B15" s="89"/>
      <c r="C15" s="89"/>
      <c r="D15" s="89"/>
      <c r="E15" s="89"/>
      <c r="F15" s="89"/>
      <c r="G15" s="89"/>
      <c r="H15" s="89"/>
      <c r="I15" s="89"/>
      <c r="J15" s="89"/>
      <c r="K15" s="89"/>
      <c r="L15" s="89"/>
      <c r="M15" s="89"/>
      <c r="N15" s="89"/>
      <c r="O15" s="89"/>
      <c r="P15" s="89"/>
      <c r="Q15" s="89"/>
      <c r="R15" s="89"/>
      <c r="S15" s="89"/>
      <c r="U15" s="89"/>
    </row>
    <row r="16" spans="1:25" ht="16" hidden="1" thickTop="1">
      <c r="A16" s="940">
        <f>'Vessel Profile'!C30</f>
        <v>0</v>
      </c>
      <c r="B16" s="93"/>
      <c r="C16" s="945" t="s">
        <v>126</v>
      </c>
      <c r="D16" s="949"/>
      <c r="E16" s="949"/>
      <c r="F16" s="946"/>
      <c r="G16" s="945" t="s">
        <v>130</v>
      </c>
      <c r="H16" s="949"/>
      <c r="I16" s="949"/>
      <c r="J16" s="946"/>
      <c r="K16" s="945" t="s">
        <v>113</v>
      </c>
      <c r="L16" s="949"/>
      <c r="M16" s="949"/>
      <c r="N16" s="946"/>
      <c r="O16" s="945" t="s">
        <v>114</v>
      </c>
      <c r="P16" s="949"/>
      <c r="Q16" s="949"/>
      <c r="R16" s="949"/>
      <c r="S16" s="943" t="s">
        <v>146</v>
      </c>
      <c r="T16" s="950" t="s">
        <v>368</v>
      </c>
      <c r="U16" s="252"/>
      <c r="V16" s="951" t="s">
        <v>344</v>
      </c>
      <c r="W16" s="952"/>
      <c r="X16" s="953"/>
      <c r="Y16" s="252"/>
    </row>
    <row r="17" spans="1:25" hidden="1">
      <c r="A17" s="941"/>
      <c r="B17" s="94"/>
      <c r="C17" s="98" t="s">
        <v>103</v>
      </c>
      <c r="D17" s="95"/>
      <c r="E17" s="95"/>
      <c r="F17" s="99" t="s">
        <v>108</v>
      </c>
      <c r="G17" s="98" t="s">
        <v>103</v>
      </c>
      <c r="H17" s="95"/>
      <c r="I17" s="95"/>
      <c r="J17" s="99" t="s">
        <v>108</v>
      </c>
      <c r="K17" s="98" t="s">
        <v>103</v>
      </c>
      <c r="L17" s="95"/>
      <c r="M17" s="95"/>
      <c r="N17" s="99" t="s">
        <v>108</v>
      </c>
      <c r="O17" s="98" t="s">
        <v>103</v>
      </c>
      <c r="P17" s="95"/>
      <c r="Q17" s="95"/>
      <c r="R17" s="95" t="s">
        <v>108</v>
      </c>
      <c r="S17" s="944"/>
      <c r="T17" s="950"/>
      <c r="U17" s="252"/>
      <c r="V17" s="284"/>
      <c r="W17" s="13"/>
      <c r="X17" s="404"/>
      <c r="Y17" s="252"/>
    </row>
    <row r="18" spans="1:25" hidden="1">
      <c r="A18" s="941"/>
      <c r="B18" s="94" t="s">
        <v>128</v>
      </c>
      <c r="C18" s="98">
        <f>'Vessel Summary'!C17</f>
        <v>0</v>
      </c>
      <c r="D18" s="95"/>
      <c r="E18" s="95"/>
      <c r="F18" s="99">
        <f>'Vessel Summary'!D17</f>
        <v>0</v>
      </c>
      <c r="G18" s="98">
        <f>'Vessel Summary'!F8</f>
        <v>0</v>
      </c>
      <c r="H18" s="95"/>
      <c r="I18" s="95"/>
      <c r="J18" s="99">
        <f>'Vessel Summary'!G8</f>
        <v>0</v>
      </c>
      <c r="K18" s="98">
        <f>'Vessel Summary'!G17</f>
        <v>0</v>
      </c>
      <c r="L18" s="95"/>
      <c r="M18" s="95"/>
      <c r="N18" s="99">
        <f>'Vessel Summary'!H17</f>
        <v>0</v>
      </c>
      <c r="O18" s="98">
        <f>'Vessel Summary'!I17</f>
        <v>0</v>
      </c>
      <c r="P18" s="95"/>
      <c r="Q18" s="95"/>
      <c r="R18" s="95">
        <f>'Vessel Summary'!J17</f>
        <v>0</v>
      </c>
      <c r="S18" s="101"/>
      <c r="T18" s="950"/>
      <c r="U18" s="252"/>
      <c r="V18" s="284"/>
      <c r="W18" s="13"/>
      <c r="X18" s="404"/>
      <c r="Y18" s="252"/>
    </row>
    <row r="19" spans="1:25" hidden="1">
      <c r="A19" s="941"/>
      <c r="B19" s="96"/>
      <c r="C19" s="91" t="s">
        <v>145</v>
      </c>
      <c r="D19" s="90" t="s">
        <v>203</v>
      </c>
      <c r="E19" s="90" t="s">
        <v>144</v>
      </c>
      <c r="F19" s="92" t="s">
        <v>143</v>
      </c>
      <c r="G19" s="91" t="s">
        <v>145</v>
      </c>
      <c r="H19" s="90" t="s">
        <v>203</v>
      </c>
      <c r="I19" s="90" t="s">
        <v>142</v>
      </c>
      <c r="J19" s="92" t="s">
        <v>143</v>
      </c>
      <c r="K19" s="91" t="s">
        <v>145</v>
      </c>
      <c r="L19" s="90" t="s">
        <v>203</v>
      </c>
      <c r="M19" s="90" t="s">
        <v>142</v>
      </c>
      <c r="N19" s="92" t="s">
        <v>143</v>
      </c>
      <c r="O19" s="91" t="s">
        <v>145</v>
      </c>
      <c r="P19" s="90" t="s">
        <v>203</v>
      </c>
      <c r="Q19" s="90" t="s">
        <v>142</v>
      </c>
      <c r="R19" s="92" t="s">
        <v>143</v>
      </c>
      <c r="S19" s="101"/>
      <c r="T19" s="481"/>
      <c r="U19" s="252"/>
      <c r="V19" s="284" t="s">
        <v>342</v>
      </c>
      <c r="W19" s="13" t="s">
        <v>343</v>
      </c>
      <c r="X19" s="404"/>
      <c r="Y19" s="252"/>
    </row>
    <row r="20" spans="1:25" hidden="1">
      <c r="A20" s="941"/>
      <c r="B20" s="96" t="s">
        <v>123</v>
      </c>
      <c r="C20" s="88">
        <f>'Vessel Summary'!C20*$I$7</f>
        <v>0</v>
      </c>
      <c r="D20" s="105">
        <f>$J$8</f>
        <v>2.2523809523809524</v>
      </c>
      <c r="E20" s="105">
        <f t="shared" ref="E20:E25" si="5">C20+D20</f>
        <v>2.2523809523809524</v>
      </c>
      <c r="F20" s="110">
        <f>E20*C18</f>
        <v>0</v>
      </c>
      <c r="G20" s="88">
        <f>'Vessel Summary'!E20*$I$7</f>
        <v>0</v>
      </c>
      <c r="H20" s="105">
        <f>K8</f>
        <v>0</v>
      </c>
      <c r="I20" s="105">
        <f t="shared" ref="I20:I25" si="6">G20+H20</f>
        <v>0</v>
      </c>
      <c r="J20" s="110">
        <f>I20*G18</f>
        <v>0</v>
      </c>
      <c r="K20" s="111"/>
      <c r="L20" s="112"/>
      <c r="M20" s="112"/>
      <c r="N20" s="113"/>
      <c r="O20" s="111"/>
      <c r="P20" s="112"/>
      <c r="Q20" s="112"/>
      <c r="R20" s="113"/>
      <c r="S20" s="114">
        <f t="shared" ref="S20:S25" si="7">R20+N20+J20+F20</f>
        <v>0</v>
      </c>
      <c r="T20" s="482">
        <f>(C18)*D20+(G18)*H20+(K18)*L20+(O18)*P20</f>
        <v>0</v>
      </c>
      <c r="U20" s="252"/>
      <c r="V20" s="406">
        <f>T20+T32+T44+T56</f>
        <v>0</v>
      </c>
      <c r="W20" s="13" t="s">
        <v>330</v>
      </c>
      <c r="X20" s="404"/>
      <c r="Y20" s="252"/>
    </row>
    <row r="21" spans="1:25" hidden="1">
      <c r="A21" s="941"/>
      <c r="B21" s="96" t="s">
        <v>124</v>
      </c>
      <c r="C21" s="88">
        <f>'Vessel Summary'!C21*$I$7</f>
        <v>0</v>
      </c>
      <c r="D21" s="105">
        <f>$J$8</f>
        <v>2.2523809523809524</v>
      </c>
      <c r="E21" s="105">
        <f t="shared" si="5"/>
        <v>2.2523809523809524</v>
      </c>
      <c r="F21" s="110">
        <f>E21*F18</f>
        <v>0</v>
      </c>
      <c r="G21" s="88">
        <f>'Vessel Summary'!E21*$I$7</f>
        <v>0</v>
      </c>
      <c r="H21" s="105">
        <f>K8</f>
        <v>0</v>
      </c>
      <c r="I21" s="105">
        <f t="shared" si="6"/>
        <v>0</v>
      </c>
      <c r="J21" s="110">
        <f>I21*J18</f>
        <v>0</v>
      </c>
      <c r="K21" s="111"/>
      <c r="L21" s="112"/>
      <c r="M21" s="112"/>
      <c r="N21" s="113"/>
      <c r="O21" s="111"/>
      <c r="P21" s="112"/>
      <c r="Q21" s="112"/>
      <c r="R21" s="113"/>
      <c r="S21" s="114">
        <f t="shared" si="7"/>
        <v>0</v>
      </c>
      <c r="T21" s="482">
        <f>(F18)*D21+(J18)*H21+(N18)*L21+(R18)*P21</f>
        <v>0</v>
      </c>
      <c r="U21" s="252"/>
      <c r="V21" s="406">
        <f>S20+S32+S44+S56-V20</f>
        <v>0</v>
      </c>
      <c r="W21" s="13" t="s">
        <v>331</v>
      </c>
      <c r="X21" s="404"/>
      <c r="Y21" s="252"/>
    </row>
    <row r="22" spans="1:25" hidden="1">
      <c r="A22" s="941"/>
      <c r="B22" s="96" t="s">
        <v>104</v>
      </c>
      <c r="C22" s="88">
        <f>'Vessel Summary'!C22*$I$7</f>
        <v>0</v>
      </c>
      <c r="D22" s="105">
        <v>0</v>
      </c>
      <c r="E22" s="105">
        <f t="shared" si="5"/>
        <v>0</v>
      </c>
      <c r="F22" s="106">
        <f>E22*($C$18+$F$18)</f>
        <v>0</v>
      </c>
      <c r="G22" s="88">
        <f>'Vessel Summary'!E22*$I$7</f>
        <v>0</v>
      </c>
      <c r="H22" s="105">
        <v>0</v>
      </c>
      <c r="I22" s="105">
        <f t="shared" si="6"/>
        <v>0</v>
      </c>
      <c r="J22" s="106">
        <f>I22*($G$18+$J$18)</f>
        <v>0</v>
      </c>
      <c r="K22" s="88">
        <f>'Vessel Summary'!G22*$I$7</f>
        <v>0</v>
      </c>
      <c r="L22" s="105">
        <v>0</v>
      </c>
      <c r="M22" s="105">
        <f>L22+K22</f>
        <v>0</v>
      </c>
      <c r="N22" s="106">
        <f>M22*($K$18+$N$18)</f>
        <v>0</v>
      </c>
      <c r="O22" s="88">
        <f>'Vessel Summary'!I22*'Cost Summary'!$I$7</f>
        <v>0</v>
      </c>
      <c r="P22" s="105">
        <v>0</v>
      </c>
      <c r="Q22" s="105">
        <f>O22+P22</f>
        <v>0</v>
      </c>
      <c r="R22" s="105">
        <f>Q22*(O18+R18)</f>
        <v>0</v>
      </c>
      <c r="S22" s="114">
        <f t="shared" si="7"/>
        <v>0</v>
      </c>
      <c r="T22" s="482">
        <f>(C$18+F$18)*D22+(G$18+J$18)*H22+(K$18+N$18)*L22+(O$18+R$18)*P22</f>
        <v>0</v>
      </c>
      <c r="U22" s="252"/>
      <c r="V22" s="406">
        <f>T21+T33+T45+T57</f>
        <v>0</v>
      </c>
      <c r="W22" s="13" t="s">
        <v>332</v>
      </c>
      <c r="X22" s="404"/>
      <c r="Y22" s="252"/>
    </row>
    <row r="23" spans="1:25" hidden="1">
      <c r="A23" s="941"/>
      <c r="B23" s="96" t="s">
        <v>105</v>
      </c>
      <c r="C23" s="88">
        <f>'Vessel Summary'!C23*$I$7</f>
        <v>0</v>
      </c>
      <c r="D23" s="105">
        <v>0</v>
      </c>
      <c r="E23" s="105">
        <f t="shared" si="5"/>
        <v>0</v>
      </c>
      <c r="F23" s="106">
        <f>E23*($C$18+$F$18)</f>
        <v>0</v>
      </c>
      <c r="G23" s="88">
        <f>'Vessel Summary'!E23*$I$7</f>
        <v>0</v>
      </c>
      <c r="H23" s="105">
        <v>0</v>
      </c>
      <c r="I23" s="105">
        <f t="shared" si="6"/>
        <v>0</v>
      </c>
      <c r="J23" s="106">
        <f>I23*($G$18+$J$18)</f>
        <v>0</v>
      </c>
      <c r="K23" s="88">
        <f>'Vessel Summary'!G23*$I$7</f>
        <v>0</v>
      </c>
      <c r="L23" s="105">
        <f>L8</f>
        <v>1.65</v>
      </c>
      <c r="M23" s="105">
        <f>L23+K23</f>
        <v>1.65</v>
      </c>
      <c r="N23" s="106">
        <f>M23*($K$18+$N$18)</f>
        <v>0</v>
      </c>
      <c r="O23" s="88">
        <f>'Vessel Summary'!I23*'Cost Summary'!$I$7</f>
        <v>0</v>
      </c>
      <c r="P23" s="105">
        <f>M8</f>
        <v>0</v>
      </c>
      <c r="Q23" s="105">
        <f>O23+P23</f>
        <v>0</v>
      </c>
      <c r="R23" s="105">
        <f>Q23*(O18+R18)</f>
        <v>0</v>
      </c>
      <c r="S23" s="114">
        <f t="shared" si="7"/>
        <v>0</v>
      </c>
      <c r="T23" s="482">
        <f t="shared" ref="T23:T25" si="8">(C$18+F$18)*D23+(G$18+J$18)*H23+(K$18+N$18)*L23+(O$18+R$18)*P23</f>
        <v>0</v>
      </c>
      <c r="U23" s="252"/>
      <c r="V23" s="406">
        <f>S21+S33+S45+S57-V22</f>
        <v>0</v>
      </c>
      <c r="W23" s="13" t="s">
        <v>333</v>
      </c>
      <c r="X23" s="404"/>
      <c r="Y23" s="252"/>
    </row>
    <row r="24" spans="1:25" hidden="1">
      <c r="A24" s="941"/>
      <c r="B24" s="96" t="s">
        <v>106</v>
      </c>
      <c r="C24" s="88">
        <f>'Vessel Summary'!C24*$I$7</f>
        <v>0</v>
      </c>
      <c r="D24" s="105">
        <f>N8</f>
        <v>0.67500000000000004</v>
      </c>
      <c r="E24" s="105">
        <f t="shared" si="5"/>
        <v>0.67500000000000004</v>
      </c>
      <c r="F24" s="106">
        <f>E24*($C$18+$F$18)</f>
        <v>0</v>
      </c>
      <c r="G24" s="88">
        <f>'Vessel Summary'!E24*$I$7</f>
        <v>0</v>
      </c>
      <c r="H24" s="105">
        <f>N8</f>
        <v>0.67500000000000004</v>
      </c>
      <c r="I24" s="105">
        <f t="shared" si="6"/>
        <v>0.67500000000000004</v>
      </c>
      <c r="J24" s="106">
        <f>I24*($G$18+$J$18)</f>
        <v>0</v>
      </c>
      <c r="K24" s="88">
        <f>'Vessel Summary'!G24*$I$7</f>
        <v>0</v>
      </c>
      <c r="L24" s="105">
        <f>N8</f>
        <v>0.67500000000000004</v>
      </c>
      <c r="M24" s="105">
        <f>L24+K24</f>
        <v>0.67500000000000004</v>
      </c>
      <c r="N24" s="106">
        <f>M24*($K$18+$N$18)</f>
        <v>0</v>
      </c>
      <c r="O24" s="88">
        <f>'Vessel Summary'!I24*'Cost Summary'!$I$7</f>
        <v>0</v>
      </c>
      <c r="P24" s="105">
        <f>N8</f>
        <v>0.67500000000000004</v>
      </c>
      <c r="Q24" s="105">
        <f>O24+P24</f>
        <v>0.67500000000000004</v>
      </c>
      <c r="R24" s="105">
        <f>Q24*(O18+R18)</f>
        <v>0</v>
      </c>
      <c r="S24" s="114">
        <f t="shared" si="7"/>
        <v>0</v>
      </c>
      <c r="T24" s="482">
        <f t="shared" si="8"/>
        <v>0</v>
      </c>
      <c r="U24" s="252"/>
      <c r="V24" s="480">
        <f>T22+T34+T46+T58</f>
        <v>0</v>
      </c>
      <c r="W24" s="13" t="s">
        <v>334</v>
      </c>
      <c r="X24" s="404"/>
      <c r="Y24" s="252"/>
    </row>
    <row r="25" spans="1:25" ht="16" hidden="1" thickBot="1">
      <c r="A25" s="941"/>
      <c r="B25" s="97" t="s">
        <v>107</v>
      </c>
      <c r="C25" s="88">
        <f>'Vessel Summary'!C25*$I$7</f>
        <v>0</v>
      </c>
      <c r="D25" s="105">
        <f>O8</f>
        <v>0.85000000000000009</v>
      </c>
      <c r="E25" s="105">
        <f t="shared" si="5"/>
        <v>0.85000000000000009</v>
      </c>
      <c r="F25" s="106">
        <f>E25*($C$18+$F$18)</f>
        <v>0</v>
      </c>
      <c r="G25" s="88">
        <f>'Vessel Summary'!E25*$I$7</f>
        <v>0</v>
      </c>
      <c r="H25" s="105">
        <f>O8</f>
        <v>0.85000000000000009</v>
      </c>
      <c r="I25" s="105">
        <f t="shared" si="6"/>
        <v>0.85000000000000009</v>
      </c>
      <c r="J25" s="106">
        <f>I25*($G$18+$J$18)</f>
        <v>0</v>
      </c>
      <c r="K25" s="88">
        <f>'Vessel Summary'!G25*$I$7</f>
        <v>0</v>
      </c>
      <c r="L25" s="107">
        <f>O8</f>
        <v>0.85000000000000009</v>
      </c>
      <c r="M25" s="105">
        <f>L25+K25</f>
        <v>0.85000000000000009</v>
      </c>
      <c r="N25" s="106">
        <f>M25*($K$18+$N$18)</f>
        <v>0</v>
      </c>
      <c r="O25" s="88">
        <f>'Vessel Summary'!I25*'Cost Summary'!$I$7</f>
        <v>0</v>
      </c>
      <c r="P25" s="107">
        <f>O8</f>
        <v>0.85000000000000009</v>
      </c>
      <c r="Q25" s="105">
        <f>O25+P25</f>
        <v>0.85000000000000009</v>
      </c>
      <c r="R25" s="107">
        <f>Q25*(O18+R18)</f>
        <v>0</v>
      </c>
      <c r="S25" s="114">
        <f t="shared" si="7"/>
        <v>0</v>
      </c>
      <c r="T25" s="482">
        <f t="shared" si="8"/>
        <v>0</v>
      </c>
      <c r="U25" s="252"/>
      <c r="V25" s="406">
        <f>S22+S34+S46+S58-V24</f>
        <v>0</v>
      </c>
      <c r="W25" s="13" t="s">
        <v>335</v>
      </c>
      <c r="X25" s="404"/>
      <c r="Y25" s="252"/>
    </row>
    <row r="26" spans="1:25" ht="17" hidden="1" thickTop="1" thickBot="1">
      <c r="A26" s="942"/>
      <c r="B26" s="97" t="s">
        <v>22</v>
      </c>
      <c r="C26" s="108"/>
      <c r="D26" s="108">
        <f>SUM(D21:D25)</f>
        <v>3.7773809523809523</v>
      </c>
      <c r="E26" s="108"/>
      <c r="F26" s="108">
        <f>SUM(F20:F25)</f>
        <v>0</v>
      </c>
      <c r="G26" s="108"/>
      <c r="H26" s="108">
        <f>SUM(H21:H25)</f>
        <v>1.5250000000000001</v>
      </c>
      <c r="I26" s="108"/>
      <c r="J26" s="108">
        <f>SUM(J20:J25)</f>
        <v>0</v>
      </c>
      <c r="K26" s="108"/>
      <c r="L26" s="108">
        <f>SUM(L21:L25)</f>
        <v>3.1750000000000003</v>
      </c>
      <c r="M26" s="108"/>
      <c r="N26" s="108">
        <f>SUM(N20:N25)</f>
        <v>0</v>
      </c>
      <c r="O26" s="108"/>
      <c r="P26" s="108">
        <f>SUM(P21:P25)</f>
        <v>1.5250000000000001</v>
      </c>
      <c r="Q26" s="108"/>
      <c r="R26" s="108">
        <f>SUM(R20:R25)</f>
        <v>0</v>
      </c>
      <c r="S26" s="108">
        <f>SUM(S20:S25)</f>
        <v>0</v>
      </c>
      <c r="T26" s="482">
        <f>SUM(T20:T25)</f>
        <v>0</v>
      </c>
      <c r="U26" s="252"/>
      <c r="V26" s="480">
        <f>T23+T35+T47+T59</f>
        <v>0</v>
      </c>
      <c r="W26" s="13" t="s">
        <v>336</v>
      </c>
      <c r="X26" s="404"/>
      <c r="Y26" s="252"/>
    </row>
    <row r="27" spans="1:25" ht="17" hidden="1" thickTop="1" thickBot="1">
      <c r="A27" s="89"/>
      <c r="B27" s="89"/>
      <c r="C27" s="89"/>
      <c r="D27" s="89"/>
      <c r="E27" s="89"/>
      <c r="F27" s="89"/>
      <c r="G27" s="89"/>
      <c r="H27" s="89"/>
      <c r="I27" s="89"/>
      <c r="J27" s="89"/>
      <c r="K27" s="89"/>
      <c r="L27" s="89"/>
      <c r="M27" s="89"/>
      <c r="N27" s="89"/>
      <c r="O27" s="89"/>
      <c r="P27" s="89"/>
      <c r="Q27" s="89"/>
      <c r="R27" s="89"/>
      <c r="S27" s="89"/>
      <c r="U27" s="252"/>
      <c r="V27" s="406">
        <f>S23+S35+S47+S59-V26</f>
        <v>0</v>
      </c>
      <c r="W27" s="13" t="s">
        <v>337</v>
      </c>
      <c r="X27" s="404"/>
      <c r="Y27" s="252"/>
    </row>
    <row r="28" spans="1:25" ht="16" hidden="1" thickTop="1">
      <c r="A28" s="940">
        <f>'Vessel Profile'!C31</f>
        <v>0</v>
      </c>
      <c r="B28" s="93"/>
      <c r="C28" s="945" t="s">
        <v>126</v>
      </c>
      <c r="D28" s="949"/>
      <c r="E28" s="949"/>
      <c r="F28" s="946"/>
      <c r="G28" s="945" t="s">
        <v>130</v>
      </c>
      <c r="H28" s="949"/>
      <c r="I28" s="949"/>
      <c r="J28" s="946"/>
      <c r="K28" s="945" t="str">
        <f>K16</f>
        <v>Aux Engine #1</v>
      </c>
      <c r="L28" s="949"/>
      <c r="M28" s="949"/>
      <c r="N28" s="946"/>
      <c r="O28" s="945" t="str">
        <f>O16</f>
        <v>Aux Engine #2</v>
      </c>
      <c r="P28" s="949"/>
      <c r="Q28" s="949"/>
      <c r="R28" s="946"/>
      <c r="S28" s="943" t="s">
        <v>134</v>
      </c>
      <c r="T28" s="950" t="s">
        <v>368</v>
      </c>
      <c r="U28" s="252"/>
      <c r="V28" s="480">
        <f>T24+T36+T48+T60</f>
        <v>0</v>
      </c>
      <c r="W28" s="13" t="s">
        <v>338</v>
      </c>
      <c r="X28" s="404"/>
      <c r="Y28" s="252"/>
    </row>
    <row r="29" spans="1:25" hidden="1">
      <c r="A29" s="941"/>
      <c r="B29" s="94"/>
      <c r="C29" s="98" t="s">
        <v>103</v>
      </c>
      <c r="D29" s="95"/>
      <c r="E29" s="95"/>
      <c r="F29" s="99" t="s">
        <v>108</v>
      </c>
      <c r="G29" s="98" t="s">
        <v>103</v>
      </c>
      <c r="H29" s="95"/>
      <c r="I29" s="95"/>
      <c r="J29" s="99" t="s">
        <v>108</v>
      </c>
      <c r="K29" s="98" t="s">
        <v>103</v>
      </c>
      <c r="L29" s="95"/>
      <c r="M29" s="95"/>
      <c r="N29" s="99" t="s">
        <v>108</v>
      </c>
      <c r="O29" s="98" t="s">
        <v>103</v>
      </c>
      <c r="P29" s="95"/>
      <c r="Q29" s="95"/>
      <c r="R29" s="99" t="s">
        <v>108</v>
      </c>
      <c r="S29" s="944"/>
      <c r="T29" s="950"/>
      <c r="U29" s="252"/>
      <c r="V29" s="406">
        <f>S24+S36+S48+S60-V28</f>
        <v>0</v>
      </c>
      <c r="W29" s="13" t="s">
        <v>339</v>
      </c>
      <c r="X29" s="404"/>
      <c r="Y29" s="252"/>
    </row>
    <row r="30" spans="1:25" hidden="1">
      <c r="A30" s="941"/>
      <c r="B30" s="94" t="s">
        <v>128</v>
      </c>
      <c r="C30" s="98">
        <f>'Vessel Summary'!C30</f>
        <v>0</v>
      </c>
      <c r="D30" s="95"/>
      <c r="E30" s="95"/>
      <c r="F30" s="99">
        <f>'Vessel Summary'!D30</f>
        <v>0</v>
      </c>
      <c r="G30" s="98">
        <f>'Vessel Summary'!E30</f>
        <v>0</v>
      </c>
      <c r="H30" s="95"/>
      <c r="I30" s="95"/>
      <c r="J30" s="99">
        <f>'Vessel Summary'!F30</f>
        <v>0</v>
      </c>
      <c r="K30" s="98"/>
      <c r="L30" s="95"/>
      <c r="M30" s="95"/>
      <c r="N30" s="99">
        <f>'Vessel Summary'!H30</f>
        <v>0</v>
      </c>
      <c r="O30" s="98"/>
      <c r="P30" s="95"/>
      <c r="Q30" s="95"/>
      <c r="R30" s="99">
        <f>'Vessel Summary'!J30</f>
        <v>0</v>
      </c>
      <c r="S30" s="101"/>
      <c r="T30" s="950"/>
      <c r="U30" s="252"/>
      <c r="V30" s="406">
        <f>T25+T37+T49+T51</f>
        <v>0</v>
      </c>
      <c r="W30" s="13" t="s">
        <v>340</v>
      </c>
      <c r="X30" s="404"/>
      <c r="Y30" s="252"/>
    </row>
    <row r="31" spans="1:25" ht="16" hidden="1" thickBot="1">
      <c r="A31" s="941"/>
      <c r="B31" s="96"/>
      <c r="C31" s="91" t="s">
        <v>145</v>
      </c>
      <c r="D31" s="90" t="s">
        <v>203</v>
      </c>
      <c r="E31" s="90" t="s">
        <v>144</v>
      </c>
      <c r="F31" s="92" t="s">
        <v>143</v>
      </c>
      <c r="G31" s="91" t="s">
        <v>145</v>
      </c>
      <c r="H31" s="90" t="s">
        <v>203</v>
      </c>
      <c r="I31" s="90" t="s">
        <v>142</v>
      </c>
      <c r="J31" s="92" t="s">
        <v>143</v>
      </c>
      <c r="K31" s="91" t="s">
        <v>145</v>
      </c>
      <c r="L31" s="90" t="s">
        <v>203</v>
      </c>
      <c r="M31" s="90" t="s">
        <v>142</v>
      </c>
      <c r="N31" s="92" t="s">
        <v>143</v>
      </c>
      <c r="O31" s="91" t="s">
        <v>145</v>
      </c>
      <c r="P31" s="90" t="s">
        <v>203</v>
      </c>
      <c r="Q31" s="90" t="s">
        <v>142</v>
      </c>
      <c r="R31" s="92" t="s">
        <v>143</v>
      </c>
      <c r="S31" s="101"/>
      <c r="T31" s="481"/>
      <c r="U31" s="252"/>
      <c r="V31" s="407">
        <f>S25+S37+S49+S61-V30</f>
        <v>0</v>
      </c>
      <c r="W31" s="327" t="s">
        <v>341</v>
      </c>
      <c r="X31" s="405"/>
      <c r="Y31" s="252"/>
    </row>
    <row r="32" spans="1:25" hidden="1">
      <c r="A32" s="941"/>
      <c r="B32" s="96" t="s">
        <v>123</v>
      </c>
      <c r="C32" s="88">
        <f>'Vessel Summary'!C33*$I$7</f>
        <v>0</v>
      </c>
      <c r="D32" s="105">
        <f>$J$8</f>
        <v>2.2523809523809524</v>
      </c>
      <c r="E32" s="105">
        <f t="shared" ref="E32:E37" si="9">C32+D32</f>
        <v>2.2523809523809524</v>
      </c>
      <c r="F32" s="110">
        <f>E32*$C30</f>
        <v>0</v>
      </c>
      <c r="G32" s="88">
        <f>'Vessel Summary'!E33*$I$7</f>
        <v>0</v>
      </c>
      <c r="H32" s="105">
        <f>$K$8</f>
        <v>0</v>
      </c>
      <c r="I32" s="105">
        <f t="shared" ref="I32:I37" si="10">G32+H32</f>
        <v>0</v>
      </c>
      <c r="J32" s="110">
        <f>I32*G30</f>
        <v>0</v>
      </c>
      <c r="K32" s="111"/>
      <c r="L32" s="112"/>
      <c r="M32" s="112"/>
      <c r="N32" s="113"/>
      <c r="O32" s="111"/>
      <c r="P32" s="112"/>
      <c r="Q32" s="112"/>
      <c r="R32" s="113"/>
      <c r="S32" s="114">
        <f t="shared" ref="S32:S37" si="11">R32+N32+J32+F32</f>
        <v>0</v>
      </c>
      <c r="T32" s="482">
        <f>(C30)*D32+(G30)*H32+(K30)*L32+(O30)*P32</f>
        <v>0</v>
      </c>
      <c r="U32" s="252"/>
      <c r="V32" s="252"/>
      <c r="W32" s="252"/>
      <c r="X32" s="252"/>
      <c r="Y32" s="252"/>
    </row>
    <row r="33" spans="1:25" hidden="1">
      <c r="A33" s="941"/>
      <c r="B33" s="96" t="s">
        <v>124</v>
      </c>
      <c r="C33" s="88">
        <f>'Vessel Summary'!C34*$I$7</f>
        <v>0</v>
      </c>
      <c r="D33" s="105">
        <f>$J$8</f>
        <v>2.2523809523809524</v>
      </c>
      <c r="E33" s="105">
        <f t="shared" si="9"/>
        <v>2.2523809523809524</v>
      </c>
      <c r="F33" s="110">
        <f>E33*$F30</f>
        <v>0</v>
      </c>
      <c r="G33" s="88">
        <f>'Vessel Summary'!E34*$I$7</f>
        <v>0</v>
      </c>
      <c r="H33" s="105">
        <f>$K$8</f>
        <v>0</v>
      </c>
      <c r="I33" s="105">
        <f t="shared" si="10"/>
        <v>0</v>
      </c>
      <c r="J33" s="110">
        <f>I33*J30</f>
        <v>0</v>
      </c>
      <c r="K33" s="111"/>
      <c r="L33" s="112"/>
      <c r="M33" s="112"/>
      <c r="N33" s="113"/>
      <c r="O33" s="111"/>
      <c r="P33" s="112"/>
      <c r="Q33" s="112"/>
      <c r="R33" s="113"/>
      <c r="S33" s="114">
        <f t="shared" si="11"/>
        <v>0</v>
      </c>
      <c r="T33" s="482">
        <f>(F30)*D33+(J30)*H33+(N30)*L33+(R30)*P33</f>
        <v>0</v>
      </c>
      <c r="U33" s="252"/>
      <c r="V33" s="252"/>
      <c r="W33" s="252"/>
      <c r="X33" s="252"/>
      <c r="Y33" s="252"/>
    </row>
    <row r="34" spans="1:25" hidden="1">
      <c r="A34" s="941"/>
      <c r="B34" s="96" t="s">
        <v>104</v>
      </c>
      <c r="C34" s="88">
        <f>'Vessel Summary'!C35*$I$7</f>
        <v>0</v>
      </c>
      <c r="D34" s="105">
        <v>0</v>
      </c>
      <c r="E34" s="105">
        <f t="shared" si="9"/>
        <v>0</v>
      </c>
      <c r="F34" s="106">
        <f>E34*($C30+$F30)</f>
        <v>0</v>
      </c>
      <c r="G34" s="88">
        <f>'Vessel Summary'!E35*$I$7</f>
        <v>0</v>
      </c>
      <c r="H34" s="105">
        <v>0</v>
      </c>
      <c r="I34" s="105">
        <f t="shared" si="10"/>
        <v>0</v>
      </c>
      <c r="J34" s="110">
        <f>I34*($G30+$J30)</f>
        <v>0</v>
      </c>
      <c r="K34" s="88">
        <f>'Vessel Summary'!G35*$I$7</f>
        <v>0</v>
      </c>
      <c r="L34" s="105">
        <v>0</v>
      </c>
      <c r="M34" s="105">
        <f>L34+K34</f>
        <v>0</v>
      </c>
      <c r="N34" s="106">
        <f>M34*($K30+$N30)</f>
        <v>0</v>
      </c>
      <c r="O34" s="88">
        <f>'Vessel Summary'!I35*$I$7</f>
        <v>0</v>
      </c>
      <c r="P34" s="105">
        <v>0</v>
      </c>
      <c r="Q34" s="105">
        <f>P34+O34</f>
        <v>0</v>
      </c>
      <c r="R34" s="106">
        <f>Q34*($O30+$R30)</f>
        <v>0</v>
      </c>
      <c r="S34" s="114">
        <f t="shared" si="11"/>
        <v>0</v>
      </c>
      <c r="T34" s="482">
        <f>(C$30+F$30)*D34+(G$30+J$30)*H34+(K$30+N$30)*L34+(O$30+R$30)*P34</f>
        <v>0</v>
      </c>
      <c r="U34" s="252"/>
      <c r="V34" s="252"/>
      <c r="W34" s="252"/>
      <c r="X34" s="252"/>
      <c r="Y34" s="252"/>
    </row>
    <row r="35" spans="1:25" hidden="1">
      <c r="A35" s="941"/>
      <c r="B35" s="96" t="s">
        <v>105</v>
      </c>
      <c r="C35" s="88">
        <f>'Vessel Summary'!C36*$I$7</f>
        <v>0</v>
      </c>
      <c r="D35" s="105">
        <v>0</v>
      </c>
      <c r="E35" s="105">
        <f t="shared" si="9"/>
        <v>0</v>
      </c>
      <c r="F35" s="106">
        <f>E35*($C30+$F30)</f>
        <v>0</v>
      </c>
      <c r="G35" s="88">
        <f>'Vessel Summary'!E36*$I$7</f>
        <v>0</v>
      </c>
      <c r="H35" s="105">
        <v>0</v>
      </c>
      <c r="I35" s="105">
        <f t="shared" si="10"/>
        <v>0</v>
      </c>
      <c r="J35" s="110">
        <f>I35*($G30+$J30)</f>
        <v>0</v>
      </c>
      <c r="K35" s="88">
        <f>'Vessel Summary'!G36*$I$7</f>
        <v>0</v>
      </c>
      <c r="L35" s="105">
        <f>$L$8</f>
        <v>1.65</v>
      </c>
      <c r="M35" s="105">
        <f>L35+K35</f>
        <v>1.65</v>
      </c>
      <c r="N35" s="106">
        <f>M35*($K30+$N30)</f>
        <v>0</v>
      </c>
      <c r="O35" s="88">
        <f>'Vessel Summary'!I36*$I$7</f>
        <v>0</v>
      </c>
      <c r="P35" s="105">
        <f>$L$8</f>
        <v>1.65</v>
      </c>
      <c r="Q35" s="105">
        <f>P35+O35</f>
        <v>1.65</v>
      </c>
      <c r="R35" s="106">
        <f>Q35*($O30+$R30)</f>
        <v>0</v>
      </c>
      <c r="S35" s="114">
        <f t="shared" si="11"/>
        <v>0</v>
      </c>
      <c r="T35" s="482">
        <f>(C$30+F$30)*D35+(G$30+J$30)*H35+(K$30+N$30)*L35+(O$30+R$30)*P35</f>
        <v>0</v>
      </c>
      <c r="U35" s="252"/>
      <c r="V35" s="252"/>
      <c r="W35" s="252"/>
      <c r="X35" s="252"/>
      <c r="Y35" s="252"/>
    </row>
    <row r="36" spans="1:25" hidden="1">
      <c r="A36" s="941"/>
      <c r="B36" s="96" t="s">
        <v>106</v>
      </c>
      <c r="C36" s="88">
        <f>'Vessel Summary'!C37*$I$7</f>
        <v>0</v>
      </c>
      <c r="D36" s="105">
        <f>$N$8</f>
        <v>0.67500000000000004</v>
      </c>
      <c r="E36" s="105">
        <f t="shared" si="9"/>
        <v>0.67500000000000004</v>
      </c>
      <c r="F36" s="106">
        <f>E36*($C30+$F30)</f>
        <v>0</v>
      </c>
      <c r="G36" s="88">
        <f>'Vessel Summary'!E37*$I$7</f>
        <v>0</v>
      </c>
      <c r="H36" s="105">
        <f>$N$8</f>
        <v>0.67500000000000004</v>
      </c>
      <c r="I36" s="105">
        <f t="shared" si="10"/>
        <v>0.67500000000000004</v>
      </c>
      <c r="J36" s="110">
        <f>I36*($G30+$J30)</f>
        <v>0</v>
      </c>
      <c r="K36" s="88">
        <f>'Vessel Summary'!G37*$I$7</f>
        <v>0</v>
      </c>
      <c r="L36" s="105">
        <f>$N$8</f>
        <v>0.67500000000000004</v>
      </c>
      <c r="M36" s="105">
        <f>L36+K36</f>
        <v>0.67500000000000004</v>
      </c>
      <c r="N36" s="106">
        <f>M36*($K30+$N30)</f>
        <v>0</v>
      </c>
      <c r="O36" s="88">
        <f>'Vessel Summary'!I37*$I$7</f>
        <v>0</v>
      </c>
      <c r="P36" s="105">
        <f>$N$8</f>
        <v>0.67500000000000004</v>
      </c>
      <c r="Q36" s="105">
        <f>P36+O36</f>
        <v>0.67500000000000004</v>
      </c>
      <c r="R36" s="106">
        <f>Q36*($O30+$R30)</f>
        <v>0</v>
      </c>
      <c r="S36" s="114">
        <f t="shared" si="11"/>
        <v>0</v>
      </c>
      <c r="T36" s="482">
        <f>(C$30+F$30)*D36+(G$30+J$30)*H36+(K$30+N$30)*L36+(O$30+R$30)*P36</f>
        <v>0</v>
      </c>
      <c r="U36" s="252"/>
      <c r="V36" s="252"/>
      <c r="W36" s="252"/>
      <c r="X36" s="252"/>
      <c r="Y36" s="252"/>
    </row>
    <row r="37" spans="1:25" ht="16" hidden="1" thickBot="1">
      <c r="A37" s="941"/>
      <c r="B37" s="97" t="s">
        <v>107</v>
      </c>
      <c r="C37" s="88">
        <f>'Vessel Summary'!C38*$I$7</f>
        <v>0</v>
      </c>
      <c r="D37" s="105">
        <f>$O$8</f>
        <v>0.85000000000000009</v>
      </c>
      <c r="E37" s="105">
        <f t="shared" si="9"/>
        <v>0.85000000000000009</v>
      </c>
      <c r="F37" s="106">
        <f>E37*($C30+$F30)</f>
        <v>0</v>
      </c>
      <c r="G37" s="88">
        <f>'Vessel Summary'!E38*$I$7</f>
        <v>0</v>
      </c>
      <c r="H37" s="105">
        <f>$O$8</f>
        <v>0.85000000000000009</v>
      </c>
      <c r="I37" s="105">
        <f t="shared" si="10"/>
        <v>0.85000000000000009</v>
      </c>
      <c r="J37" s="110">
        <f>I37*($G30+$J30)</f>
        <v>0</v>
      </c>
      <c r="K37" s="88">
        <f>'Vessel Summary'!G38*$I$7</f>
        <v>0</v>
      </c>
      <c r="L37" s="105">
        <f>$O$8</f>
        <v>0.85000000000000009</v>
      </c>
      <c r="M37" s="105">
        <f>L37+K37</f>
        <v>0.85000000000000009</v>
      </c>
      <c r="N37" s="106">
        <f>M37*($K30+$N30)</f>
        <v>0</v>
      </c>
      <c r="O37" s="88">
        <f>'Vessel Summary'!I38*$I$7</f>
        <v>0</v>
      </c>
      <c r="P37" s="105">
        <f>$O$8</f>
        <v>0.85000000000000009</v>
      </c>
      <c r="Q37" s="105">
        <f>P37+O37</f>
        <v>0.85000000000000009</v>
      </c>
      <c r="R37" s="106">
        <f>Q37*($O30+$R30)</f>
        <v>0</v>
      </c>
      <c r="S37" s="114">
        <f t="shared" si="11"/>
        <v>0</v>
      </c>
      <c r="T37" s="482">
        <f>(C$30+F$30)*D37+(G$30+J$30)*H37+(K$30+N$30)*L37+(O$30+R$30)*P37</f>
        <v>0</v>
      </c>
      <c r="U37" s="252"/>
      <c r="V37" s="252"/>
      <c r="W37" s="252"/>
      <c r="X37" s="252"/>
      <c r="Y37" s="252"/>
    </row>
    <row r="38" spans="1:25" ht="17" hidden="1" thickTop="1" thickBot="1">
      <c r="A38" s="942"/>
      <c r="B38" s="97" t="s">
        <v>22</v>
      </c>
      <c r="C38" s="100"/>
      <c r="D38" s="108">
        <f>SUM(D33:D37)</f>
        <v>3.7773809523809523</v>
      </c>
      <c r="E38" s="100"/>
      <c r="F38" s="108">
        <f>SUM(F32:F37)</f>
        <v>0</v>
      </c>
      <c r="G38" s="100"/>
      <c r="H38" s="108">
        <f>SUM(H33:H37)</f>
        <v>1.5250000000000001</v>
      </c>
      <c r="I38" s="100"/>
      <c r="J38" s="108">
        <f>SUM(J32:J37)</f>
        <v>0</v>
      </c>
      <c r="K38" s="100"/>
      <c r="L38" s="108">
        <f>SUM(L33:L37)</f>
        <v>3.1750000000000003</v>
      </c>
      <c r="M38" s="100"/>
      <c r="N38" s="108">
        <f>SUM(N32:N37)</f>
        <v>0</v>
      </c>
      <c r="O38" s="100"/>
      <c r="P38" s="108">
        <f>SUM(P33:P37)</f>
        <v>3.1750000000000003</v>
      </c>
      <c r="Q38" s="100"/>
      <c r="R38" s="108">
        <f>SUM(R32:R37)</f>
        <v>0</v>
      </c>
      <c r="S38" s="108">
        <f>SUM(S32:S37)</f>
        <v>0</v>
      </c>
      <c r="T38" s="482">
        <f>SUM(T32:T37)</f>
        <v>0</v>
      </c>
      <c r="U38" s="252"/>
      <c r="V38" s="252"/>
      <c r="W38" s="252"/>
      <c r="X38" s="252"/>
      <c r="Y38" s="252"/>
    </row>
    <row r="39" spans="1:25" ht="17" hidden="1" thickTop="1" thickBot="1">
      <c r="A39" s="89"/>
      <c r="B39" s="89"/>
      <c r="C39" s="89"/>
      <c r="D39" s="89"/>
      <c r="E39" s="89"/>
      <c r="F39" s="89"/>
      <c r="G39" s="89"/>
      <c r="H39" s="89"/>
      <c r="I39" s="89"/>
      <c r="J39" s="89"/>
      <c r="K39" s="89"/>
      <c r="L39" s="89"/>
      <c r="M39" s="89"/>
      <c r="N39" s="89"/>
      <c r="O39" s="89"/>
      <c r="P39" s="89"/>
      <c r="Q39" s="89"/>
      <c r="R39" s="89"/>
      <c r="S39" s="89"/>
      <c r="U39" s="252"/>
      <c r="V39" s="252"/>
      <c r="W39" s="252"/>
      <c r="X39" s="252"/>
      <c r="Y39" s="252"/>
    </row>
    <row r="40" spans="1:25" ht="16" hidden="1" thickTop="1">
      <c r="A40" s="940">
        <f>'Vessel Profile'!C32</f>
        <v>0</v>
      </c>
      <c r="B40" s="93"/>
      <c r="C40" s="945" t="s">
        <v>126</v>
      </c>
      <c r="D40" s="949"/>
      <c r="E40" s="949"/>
      <c r="F40" s="946"/>
      <c r="G40" s="945" t="s">
        <v>130</v>
      </c>
      <c r="H40" s="949"/>
      <c r="I40" s="949"/>
      <c r="J40" s="946"/>
      <c r="K40" s="945" t="s">
        <v>143</v>
      </c>
      <c r="L40" s="949"/>
      <c r="M40" s="949"/>
      <c r="N40" s="946"/>
      <c r="O40" s="945" t="s">
        <v>122</v>
      </c>
      <c r="P40" s="949"/>
      <c r="Q40" s="949"/>
      <c r="R40" s="946"/>
      <c r="S40" s="943" t="s">
        <v>134</v>
      </c>
      <c r="T40" s="950" t="s">
        <v>368</v>
      </c>
      <c r="U40" s="252"/>
      <c r="V40" s="252"/>
      <c r="W40" s="252"/>
      <c r="X40" s="252"/>
      <c r="Y40" s="252"/>
    </row>
    <row r="41" spans="1:25" hidden="1">
      <c r="A41" s="941"/>
      <c r="B41" s="94"/>
      <c r="C41" s="98" t="s">
        <v>103</v>
      </c>
      <c r="D41" s="95"/>
      <c r="E41" s="95"/>
      <c r="F41" s="99" t="s">
        <v>108</v>
      </c>
      <c r="G41" s="98" t="s">
        <v>103</v>
      </c>
      <c r="H41" s="95"/>
      <c r="I41" s="95"/>
      <c r="J41" s="99" t="s">
        <v>108</v>
      </c>
      <c r="K41" s="98" t="s">
        <v>103</v>
      </c>
      <c r="L41" s="95"/>
      <c r="M41" s="95"/>
      <c r="N41" s="99" t="s">
        <v>108</v>
      </c>
      <c r="O41" s="98" t="s">
        <v>103</v>
      </c>
      <c r="P41" s="95"/>
      <c r="Q41" s="95"/>
      <c r="R41" s="99" t="s">
        <v>108</v>
      </c>
      <c r="S41" s="944"/>
      <c r="T41" s="950"/>
      <c r="U41" s="252"/>
      <c r="V41" s="252"/>
      <c r="W41" s="252"/>
      <c r="X41" s="252"/>
      <c r="Y41" s="252"/>
    </row>
    <row r="42" spans="1:25" hidden="1">
      <c r="A42" s="941"/>
      <c r="B42" s="94" t="s">
        <v>128</v>
      </c>
      <c r="C42" s="98">
        <f>'Vessel Summary'!C43</f>
        <v>0</v>
      </c>
      <c r="D42" s="95"/>
      <c r="E42" s="95"/>
      <c r="F42" s="99">
        <f>'Vessel Summary'!D43</f>
        <v>0</v>
      </c>
      <c r="G42" s="98">
        <f>'Vessel Summary'!E43</f>
        <v>0</v>
      </c>
      <c r="H42" s="95"/>
      <c r="I42" s="95"/>
      <c r="J42" s="99">
        <f>'Vessel Summary'!F43</f>
        <v>0</v>
      </c>
      <c r="K42" s="98"/>
      <c r="L42" s="95"/>
      <c r="M42" s="95"/>
      <c r="N42" s="99">
        <f>'Vessel Summary'!H43</f>
        <v>0</v>
      </c>
      <c r="O42" s="98"/>
      <c r="P42" s="95"/>
      <c r="Q42" s="95"/>
      <c r="R42" s="99">
        <v>0</v>
      </c>
      <c r="S42" s="101"/>
      <c r="T42" s="950"/>
      <c r="U42" s="252"/>
      <c r="V42" s="252"/>
      <c r="W42" s="252"/>
      <c r="X42" s="252"/>
      <c r="Y42" s="252"/>
    </row>
    <row r="43" spans="1:25" hidden="1">
      <c r="A43" s="941"/>
      <c r="B43" s="96"/>
      <c r="C43" s="91" t="s">
        <v>145</v>
      </c>
      <c r="D43" s="90" t="s">
        <v>203</v>
      </c>
      <c r="E43" s="90" t="s">
        <v>142</v>
      </c>
      <c r="F43" s="92" t="s">
        <v>143</v>
      </c>
      <c r="G43" s="91" t="s">
        <v>122</v>
      </c>
      <c r="H43" s="90" t="s">
        <v>203</v>
      </c>
      <c r="I43" s="90" t="s">
        <v>142</v>
      </c>
      <c r="J43" s="92" t="s">
        <v>143</v>
      </c>
      <c r="K43" s="91" t="s">
        <v>145</v>
      </c>
      <c r="L43" s="90" t="s">
        <v>203</v>
      </c>
      <c r="M43" s="90" t="s">
        <v>142</v>
      </c>
      <c r="N43" s="92" t="s">
        <v>143</v>
      </c>
      <c r="O43" s="91" t="s">
        <v>122</v>
      </c>
      <c r="P43" s="90" t="s">
        <v>203</v>
      </c>
      <c r="Q43" s="90" t="s">
        <v>142</v>
      </c>
      <c r="R43" s="92" t="s">
        <v>143</v>
      </c>
      <c r="S43" s="101"/>
      <c r="T43" s="481"/>
      <c r="U43" s="252"/>
      <c r="V43" s="252"/>
      <c r="W43" s="252"/>
      <c r="X43" s="252"/>
      <c r="Y43" s="252"/>
    </row>
    <row r="44" spans="1:25" hidden="1">
      <c r="A44" s="941"/>
      <c r="B44" s="96" t="s">
        <v>123</v>
      </c>
      <c r="C44" s="88">
        <f>'Vessel Summary'!C46*$I$7</f>
        <v>0</v>
      </c>
      <c r="D44" s="105">
        <f>$J$8</f>
        <v>2.2523809523809524</v>
      </c>
      <c r="E44" s="105">
        <f t="shared" ref="E44:E49" si="12">C44+D44</f>
        <v>2.2523809523809524</v>
      </c>
      <c r="F44" s="110">
        <f>E44*C42</f>
        <v>0</v>
      </c>
      <c r="G44" s="88">
        <f>'Vessel Summary'!E46*$I$7</f>
        <v>0</v>
      </c>
      <c r="H44" s="105">
        <f>$K$8</f>
        <v>0</v>
      </c>
      <c r="I44" s="105">
        <f t="shared" ref="I44:I49" si="13">G44+H44</f>
        <v>0</v>
      </c>
      <c r="J44" s="110">
        <f>I44*G42</f>
        <v>0</v>
      </c>
      <c r="K44" s="111"/>
      <c r="L44" s="112"/>
      <c r="M44" s="112"/>
      <c r="N44" s="113"/>
      <c r="O44" s="111"/>
      <c r="P44" s="112"/>
      <c r="Q44" s="112"/>
      <c r="R44" s="113"/>
      <c r="S44" s="114">
        <f t="shared" ref="S44:S49" si="14">R44+N44+J44+F44</f>
        <v>0</v>
      </c>
      <c r="T44" s="482">
        <f>(C42)*D44+(G42)*H44+(K42)*L44+(O42)*P44</f>
        <v>0</v>
      </c>
      <c r="U44" s="252"/>
      <c r="V44" s="252"/>
      <c r="W44" s="252"/>
      <c r="X44" s="252"/>
      <c r="Y44" s="252"/>
    </row>
    <row r="45" spans="1:25" hidden="1">
      <c r="A45" s="941"/>
      <c r="B45" s="96" t="s">
        <v>124</v>
      </c>
      <c r="C45" s="88">
        <f>'Vessel Summary'!C47*$I$7</f>
        <v>0</v>
      </c>
      <c r="D45" s="105">
        <f>$J$8</f>
        <v>2.2523809523809524</v>
      </c>
      <c r="E45" s="105">
        <f t="shared" si="12"/>
        <v>2.2523809523809524</v>
      </c>
      <c r="F45" s="110">
        <f>E45*F42</f>
        <v>0</v>
      </c>
      <c r="G45" s="88">
        <f>'Vessel Summary'!E47*$I$7</f>
        <v>0</v>
      </c>
      <c r="H45" s="105">
        <f>$K$8</f>
        <v>0</v>
      </c>
      <c r="I45" s="105">
        <f t="shared" si="13"/>
        <v>0</v>
      </c>
      <c r="J45" s="110">
        <f>I45*J42</f>
        <v>0</v>
      </c>
      <c r="K45" s="111"/>
      <c r="L45" s="112"/>
      <c r="M45" s="112"/>
      <c r="N45" s="113"/>
      <c r="O45" s="111"/>
      <c r="P45" s="112"/>
      <c r="Q45" s="112"/>
      <c r="R45" s="113"/>
      <c r="S45" s="114">
        <f t="shared" si="14"/>
        <v>0</v>
      </c>
      <c r="T45" s="482">
        <f>(F42)*D45+(J42)*H45+(N42)*L45+(R42)*P45</f>
        <v>0</v>
      </c>
      <c r="U45" s="252"/>
      <c r="V45" s="252"/>
      <c r="W45" s="252"/>
      <c r="X45" s="252"/>
      <c r="Y45" s="252"/>
    </row>
    <row r="46" spans="1:25" hidden="1">
      <c r="A46" s="941"/>
      <c r="B46" s="96" t="s">
        <v>104</v>
      </c>
      <c r="C46" s="88">
        <f>'Vessel Summary'!C48*$I$7</f>
        <v>0</v>
      </c>
      <c r="D46" s="105">
        <v>0</v>
      </c>
      <c r="E46" s="105">
        <f t="shared" si="12"/>
        <v>0</v>
      </c>
      <c r="F46" s="106">
        <f>E46*($C$42+$F$42)</f>
        <v>0</v>
      </c>
      <c r="G46" s="88">
        <f>'Vessel Summary'!E48*$I$7</f>
        <v>0</v>
      </c>
      <c r="H46" s="105">
        <v>0</v>
      </c>
      <c r="I46" s="105">
        <f t="shared" si="13"/>
        <v>0</v>
      </c>
      <c r="J46" s="110">
        <f>I46*($G$42+$J$42)</f>
        <v>0</v>
      </c>
      <c r="K46" s="88">
        <f>'Vessel Summary'!G48*$I$7</f>
        <v>0</v>
      </c>
      <c r="L46" s="105">
        <v>0</v>
      </c>
      <c r="M46" s="105">
        <f>L46+K46</f>
        <v>0</v>
      </c>
      <c r="N46" s="106">
        <f>M46*($K42+$N42)</f>
        <v>0</v>
      </c>
      <c r="O46" s="88">
        <f>'Vessel Summary'!I47*$I$7</f>
        <v>0</v>
      </c>
      <c r="P46" s="105">
        <v>0</v>
      </c>
      <c r="Q46" s="105">
        <f>P46+O46</f>
        <v>0</v>
      </c>
      <c r="R46" s="106">
        <f>Q46*($O42+$R42)</f>
        <v>0</v>
      </c>
      <c r="S46" s="114">
        <f t="shared" si="14"/>
        <v>0</v>
      </c>
      <c r="T46" s="482">
        <f>(C$42+F$42)*D46+(G$42+J$42)*H46+(K$42+N$42)*L46+(O$42+R$42)*P46</f>
        <v>0</v>
      </c>
      <c r="U46" s="252"/>
      <c r="V46" s="252"/>
      <c r="W46" s="252"/>
      <c r="X46" s="252"/>
      <c r="Y46" s="252"/>
    </row>
    <row r="47" spans="1:25" hidden="1">
      <c r="A47" s="941"/>
      <c r="B47" s="96" t="s">
        <v>105</v>
      </c>
      <c r="C47" s="88">
        <f>'Vessel Summary'!C49*$I$7</f>
        <v>0</v>
      </c>
      <c r="D47" s="105">
        <v>0</v>
      </c>
      <c r="E47" s="105">
        <f t="shared" si="12"/>
        <v>0</v>
      </c>
      <c r="F47" s="106">
        <f>E47*($C$42+$F$42)</f>
        <v>0</v>
      </c>
      <c r="G47" s="88">
        <f>'Vessel Summary'!E49*$I$7</f>
        <v>0</v>
      </c>
      <c r="H47" s="105">
        <v>0</v>
      </c>
      <c r="I47" s="105">
        <f t="shared" si="13"/>
        <v>0</v>
      </c>
      <c r="J47" s="110">
        <f>I47*($G$42+$J$42)</f>
        <v>0</v>
      </c>
      <c r="K47" s="88">
        <f>'Vessel Summary'!G49*$I$7</f>
        <v>0</v>
      </c>
      <c r="L47" s="105">
        <f>$L$8</f>
        <v>1.65</v>
      </c>
      <c r="M47" s="105">
        <f>L47+K47</f>
        <v>1.65</v>
      </c>
      <c r="N47" s="106">
        <f>M47*($K42+$N42)</f>
        <v>0</v>
      </c>
      <c r="O47" s="88">
        <f>'Vessel Summary'!I48*$I$7</f>
        <v>0</v>
      </c>
      <c r="P47" s="105">
        <f>$L$8</f>
        <v>1.65</v>
      </c>
      <c r="Q47" s="105">
        <f>P47+O47</f>
        <v>1.65</v>
      </c>
      <c r="R47" s="106">
        <f>Q47*($O42+$R42)</f>
        <v>0</v>
      </c>
      <c r="S47" s="114">
        <f t="shared" si="14"/>
        <v>0</v>
      </c>
      <c r="T47" s="482">
        <f>(C$42+F$42)*D47+(G$42+J$42)*H47+(K$42+N$42)*L47+(O$42+R$42)*P47</f>
        <v>0</v>
      </c>
      <c r="U47" s="252"/>
      <c r="V47" s="252"/>
      <c r="W47" s="252"/>
      <c r="X47" s="252"/>
      <c r="Y47" s="252"/>
    </row>
    <row r="48" spans="1:25" hidden="1">
      <c r="A48" s="941"/>
      <c r="B48" s="96" t="s">
        <v>106</v>
      </c>
      <c r="C48" s="88">
        <f>'Vessel Summary'!C50*$I$7</f>
        <v>0</v>
      </c>
      <c r="D48" s="105">
        <f>$N$8</f>
        <v>0.67500000000000004</v>
      </c>
      <c r="E48" s="105">
        <f t="shared" si="12"/>
        <v>0.67500000000000004</v>
      </c>
      <c r="F48" s="106">
        <f>E48*($C$42+$F$42)</f>
        <v>0</v>
      </c>
      <c r="G48" s="88">
        <f>'Vessel Summary'!E50*$I$7</f>
        <v>0</v>
      </c>
      <c r="H48" s="105">
        <f>$N$8</f>
        <v>0.67500000000000004</v>
      </c>
      <c r="I48" s="105">
        <f t="shared" si="13"/>
        <v>0.67500000000000004</v>
      </c>
      <c r="J48" s="110">
        <f>I48*($G$42+$J$42)</f>
        <v>0</v>
      </c>
      <c r="K48" s="88">
        <f>'Vessel Summary'!G50*$I$7</f>
        <v>0</v>
      </c>
      <c r="L48" s="105">
        <f>$N$8</f>
        <v>0.67500000000000004</v>
      </c>
      <c r="M48" s="105">
        <f>L48+K48</f>
        <v>0.67500000000000004</v>
      </c>
      <c r="N48" s="106">
        <f>M48*($K42+$N42)</f>
        <v>0</v>
      </c>
      <c r="O48" s="88">
        <f>'Vessel Summary'!I49*$I$7</f>
        <v>0</v>
      </c>
      <c r="P48" s="105">
        <f>$N$8</f>
        <v>0.67500000000000004</v>
      </c>
      <c r="Q48" s="105">
        <f>P48+O48</f>
        <v>0.67500000000000004</v>
      </c>
      <c r="R48" s="106">
        <f>Q48*($O42+$R42)</f>
        <v>0</v>
      </c>
      <c r="S48" s="114">
        <f t="shared" si="14"/>
        <v>0</v>
      </c>
      <c r="T48" s="482">
        <f>(C$42+F$42)*D48+(G$42+J$42)*H48+(K$42+N$42)*L48+(O$42+R$42)*P48</f>
        <v>0</v>
      </c>
      <c r="U48" s="252"/>
      <c r="V48" s="252"/>
      <c r="W48" s="252"/>
      <c r="X48" s="252"/>
      <c r="Y48" s="252"/>
    </row>
    <row r="49" spans="1:25" ht="16" hidden="1" thickBot="1">
      <c r="A49" s="941"/>
      <c r="B49" s="97" t="s">
        <v>107</v>
      </c>
      <c r="C49" s="88">
        <f>'Vessel Summary'!C51*$I$7</f>
        <v>0</v>
      </c>
      <c r="D49" s="105">
        <f>$O$8</f>
        <v>0.85000000000000009</v>
      </c>
      <c r="E49" s="105">
        <f t="shared" si="12"/>
        <v>0.85000000000000009</v>
      </c>
      <c r="F49" s="106">
        <f>E49*($C$42+$F$42)</f>
        <v>0</v>
      </c>
      <c r="G49" s="88">
        <f>'Vessel Summary'!E51*$I$7</f>
        <v>0</v>
      </c>
      <c r="H49" s="105">
        <f>$O$8</f>
        <v>0.85000000000000009</v>
      </c>
      <c r="I49" s="105">
        <f t="shared" si="13"/>
        <v>0.85000000000000009</v>
      </c>
      <c r="J49" s="110">
        <f>I49*($G$42+$J$42)</f>
        <v>0</v>
      </c>
      <c r="K49" s="88">
        <f>'Vessel Summary'!G51*$I$7</f>
        <v>0</v>
      </c>
      <c r="L49" s="105">
        <f>$O$8</f>
        <v>0.85000000000000009</v>
      </c>
      <c r="M49" s="105">
        <f>L49+K49</f>
        <v>0.85000000000000009</v>
      </c>
      <c r="N49" s="106">
        <f>M49*($K42+$N42)</f>
        <v>0</v>
      </c>
      <c r="O49" s="88">
        <f>'Vessel Summary'!I50*$I$7</f>
        <v>0</v>
      </c>
      <c r="P49" s="105">
        <f>$O$8</f>
        <v>0.85000000000000009</v>
      </c>
      <c r="Q49" s="105">
        <f>P49+O49</f>
        <v>0.85000000000000009</v>
      </c>
      <c r="R49" s="106">
        <f>Q49*($O42+$R42)</f>
        <v>0</v>
      </c>
      <c r="S49" s="114">
        <f t="shared" si="14"/>
        <v>0</v>
      </c>
      <c r="T49" s="482">
        <f>(C$42+F$42)*D49+(G$42+J$42)*H49+(K$42+N$42)*L49+(O$42+R$42)*P49</f>
        <v>0</v>
      </c>
      <c r="U49" s="252"/>
      <c r="V49" s="252"/>
      <c r="W49" s="252"/>
      <c r="X49" s="252"/>
      <c r="Y49" s="252"/>
    </row>
    <row r="50" spans="1:25" ht="17" hidden="1" thickTop="1" thickBot="1">
      <c r="A50" s="942"/>
      <c r="B50" s="97" t="s">
        <v>22</v>
      </c>
      <c r="C50" s="100"/>
      <c r="D50" s="108">
        <f>SUM(D45:D49)</f>
        <v>3.7773809523809523</v>
      </c>
      <c r="E50" s="100"/>
      <c r="F50" s="108">
        <f>SUM(F44:F49)</f>
        <v>0</v>
      </c>
      <c r="G50" s="100"/>
      <c r="H50" s="108">
        <f>SUM(H45:H49)</f>
        <v>1.5250000000000001</v>
      </c>
      <c r="I50" s="100"/>
      <c r="J50" s="108">
        <f>SUM(J44:J49)</f>
        <v>0</v>
      </c>
      <c r="K50" s="100"/>
      <c r="L50" s="108">
        <f>SUM(L45:L49)</f>
        <v>3.1750000000000003</v>
      </c>
      <c r="M50" s="100"/>
      <c r="N50" s="108">
        <f>SUM(N44:N49)</f>
        <v>0</v>
      </c>
      <c r="O50" s="100"/>
      <c r="P50" s="108">
        <f>SUM(P45:P49)</f>
        <v>3.1750000000000003</v>
      </c>
      <c r="Q50" s="100"/>
      <c r="R50" s="100">
        <v>0</v>
      </c>
      <c r="S50" s="108">
        <f>SUM(S44:S49)</f>
        <v>0</v>
      </c>
      <c r="T50" s="482">
        <f>SUM(T44:T49)</f>
        <v>0</v>
      </c>
      <c r="U50" s="252"/>
      <c r="V50" s="252"/>
      <c r="W50" s="252"/>
      <c r="X50" s="252"/>
      <c r="Y50" s="252"/>
    </row>
    <row r="51" spans="1:25" ht="17" hidden="1" thickTop="1" thickBot="1">
      <c r="A51" s="89"/>
      <c r="B51" s="89"/>
      <c r="C51" s="89"/>
      <c r="D51" s="89"/>
      <c r="E51" s="89"/>
      <c r="F51" s="89"/>
      <c r="G51" s="89"/>
      <c r="H51" s="89"/>
      <c r="I51" s="89"/>
      <c r="J51" s="89"/>
      <c r="K51" s="89"/>
      <c r="L51" s="89"/>
      <c r="M51" s="89"/>
      <c r="N51" s="89"/>
      <c r="O51" s="89"/>
      <c r="P51" s="89"/>
      <c r="Q51" s="89"/>
      <c r="R51" s="89"/>
      <c r="S51" s="89"/>
      <c r="U51" s="252"/>
      <c r="V51" s="252"/>
      <c r="W51" s="252"/>
      <c r="X51" s="252"/>
      <c r="Y51" s="252"/>
    </row>
    <row r="52" spans="1:25" ht="16" hidden="1" thickTop="1">
      <c r="A52" s="940">
        <f>'Vessel Profile'!C33</f>
        <v>0</v>
      </c>
      <c r="B52" s="93"/>
      <c r="C52" s="945" t="s">
        <v>126</v>
      </c>
      <c r="D52" s="949"/>
      <c r="E52" s="949"/>
      <c r="F52" s="946"/>
      <c r="G52" s="945" t="s">
        <v>130</v>
      </c>
      <c r="H52" s="949"/>
      <c r="I52" s="949"/>
      <c r="J52" s="946"/>
      <c r="K52" s="945" t="s">
        <v>143</v>
      </c>
      <c r="L52" s="949"/>
      <c r="M52" s="949"/>
      <c r="N52" s="946"/>
      <c r="O52" s="945" t="s">
        <v>122</v>
      </c>
      <c r="P52" s="949"/>
      <c r="Q52" s="949"/>
      <c r="R52" s="946"/>
      <c r="S52" s="943" t="s">
        <v>134</v>
      </c>
      <c r="T52" s="950" t="s">
        <v>368</v>
      </c>
      <c r="U52" s="252"/>
      <c r="V52" s="252"/>
      <c r="W52" s="252"/>
      <c r="X52" s="252"/>
      <c r="Y52" s="252"/>
    </row>
    <row r="53" spans="1:25" hidden="1">
      <c r="A53" s="941"/>
      <c r="B53" s="94"/>
      <c r="C53" s="98" t="s">
        <v>103</v>
      </c>
      <c r="D53" s="95"/>
      <c r="E53" s="95"/>
      <c r="F53" s="99" t="s">
        <v>108</v>
      </c>
      <c r="G53" s="98" t="s">
        <v>103</v>
      </c>
      <c r="H53" s="95"/>
      <c r="I53" s="95"/>
      <c r="J53" s="99" t="s">
        <v>108</v>
      </c>
      <c r="K53" s="98" t="s">
        <v>103</v>
      </c>
      <c r="L53" s="95"/>
      <c r="M53" s="95"/>
      <c r="N53" s="99" t="s">
        <v>108</v>
      </c>
      <c r="O53" s="98" t="s">
        <v>103</v>
      </c>
      <c r="P53" s="95"/>
      <c r="Q53" s="95"/>
      <c r="R53" s="99" t="s">
        <v>108</v>
      </c>
      <c r="S53" s="944"/>
      <c r="T53" s="950"/>
      <c r="U53" s="252"/>
      <c r="V53" s="252"/>
      <c r="W53" s="252"/>
      <c r="X53" s="252"/>
      <c r="Y53" s="252"/>
    </row>
    <row r="54" spans="1:25" hidden="1">
      <c r="A54" s="941"/>
      <c r="B54" s="94" t="s">
        <v>128</v>
      </c>
      <c r="C54" s="98">
        <f>'Vessel Summary'!C56</f>
        <v>0</v>
      </c>
      <c r="D54" s="95"/>
      <c r="E54" s="95"/>
      <c r="F54" s="99">
        <f>'Vessel Summary'!D56</f>
        <v>0</v>
      </c>
      <c r="G54" s="98">
        <f>'Vessel Summary'!E56</f>
        <v>0</v>
      </c>
      <c r="H54" s="95"/>
      <c r="I54" s="95"/>
      <c r="J54" s="99">
        <f>'Vessel Summary'!F56</f>
        <v>0</v>
      </c>
      <c r="K54" s="98"/>
      <c r="L54" s="95"/>
      <c r="M54" s="95"/>
      <c r="N54" s="99">
        <f>'Vessel Summary'!H56</f>
        <v>0</v>
      </c>
      <c r="O54" s="98"/>
      <c r="P54" s="95"/>
      <c r="Q54" s="95"/>
      <c r="R54" s="99">
        <f>'Vessel Summary'!J56</f>
        <v>0</v>
      </c>
      <c r="S54" s="101"/>
      <c r="T54" s="950"/>
      <c r="U54" s="252"/>
      <c r="V54" s="252"/>
      <c r="W54" s="252"/>
      <c r="X54" s="252"/>
      <c r="Y54" s="252"/>
    </row>
    <row r="55" spans="1:25" hidden="1">
      <c r="A55" s="941"/>
      <c r="B55" s="96"/>
      <c r="C55" s="91" t="s">
        <v>145</v>
      </c>
      <c r="D55" s="90" t="s">
        <v>203</v>
      </c>
      <c r="E55" s="90" t="s">
        <v>142</v>
      </c>
      <c r="F55" s="92" t="s">
        <v>143</v>
      </c>
      <c r="G55" s="91" t="s">
        <v>122</v>
      </c>
      <c r="H55" s="90" t="s">
        <v>203</v>
      </c>
      <c r="I55" s="90" t="s">
        <v>142</v>
      </c>
      <c r="J55" s="92" t="s">
        <v>143</v>
      </c>
      <c r="K55" s="91" t="s">
        <v>145</v>
      </c>
      <c r="L55" s="90" t="s">
        <v>203</v>
      </c>
      <c r="M55" s="90" t="s">
        <v>142</v>
      </c>
      <c r="N55" s="92" t="s">
        <v>143</v>
      </c>
      <c r="O55" s="91" t="s">
        <v>122</v>
      </c>
      <c r="P55" s="90" t="s">
        <v>203</v>
      </c>
      <c r="Q55" s="90" t="s">
        <v>142</v>
      </c>
      <c r="R55" s="92" t="s">
        <v>143</v>
      </c>
      <c r="S55" s="101"/>
      <c r="T55" s="481"/>
      <c r="U55" s="252"/>
      <c r="V55" s="252"/>
      <c r="W55" s="252"/>
      <c r="X55" s="252"/>
      <c r="Y55" s="252"/>
    </row>
    <row r="56" spans="1:25" hidden="1">
      <c r="A56" s="941"/>
      <c r="B56" s="96" t="s">
        <v>123</v>
      </c>
      <c r="C56" s="88">
        <f>'Vessel Summary'!C59</f>
        <v>0</v>
      </c>
      <c r="D56" s="105">
        <f>$J$8</f>
        <v>2.2523809523809524</v>
      </c>
      <c r="E56" s="105">
        <f t="shared" ref="E56:E61" si="15">C56+D56</f>
        <v>2.2523809523809524</v>
      </c>
      <c r="F56" s="110">
        <f>E56*C54</f>
        <v>0</v>
      </c>
      <c r="G56" s="88">
        <f>'Vessel Summary'!E59</f>
        <v>0</v>
      </c>
      <c r="H56" s="105">
        <f>$K$8</f>
        <v>0</v>
      </c>
      <c r="I56" s="105">
        <f t="shared" ref="I56:I61" si="16">G56+H56</f>
        <v>0</v>
      </c>
      <c r="J56" s="110">
        <f>I56*G54</f>
        <v>0</v>
      </c>
      <c r="K56" s="111"/>
      <c r="L56" s="112"/>
      <c r="M56" s="112"/>
      <c r="N56" s="113"/>
      <c r="O56" s="111"/>
      <c r="P56" s="112"/>
      <c r="Q56" s="112"/>
      <c r="R56" s="113"/>
      <c r="S56" s="114">
        <f t="shared" ref="S56:S61" si="17">R56+N56+J56+F56</f>
        <v>0</v>
      </c>
      <c r="T56" s="482">
        <f>(C54)*D56+(G54)*H56+(K54)*L56+(O54)*P56</f>
        <v>0</v>
      </c>
      <c r="U56" s="252"/>
      <c r="V56" s="252"/>
      <c r="W56" s="252"/>
      <c r="X56" s="252"/>
      <c r="Y56" s="252"/>
    </row>
    <row r="57" spans="1:25" hidden="1">
      <c r="A57" s="941"/>
      <c r="B57" s="96" t="s">
        <v>124</v>
      </c>
      <c r="C57" s="88">
        <f>'Vessel Summary'!C60</f>
        <v>0</v>
      </c>
      <c r="D57" s="105">
        <f>$J$8</f>
        <v>2.2523809523809524</v>
      </c>
      <c r="E57" s="105">
        <f t="shared" si="15"/>
        <v>2.2523809523809524</v>
      </c>
      <c r="F57" s="110">
        <f>E57*F54</f>
        <v>0</v>
      </c>
      <c r="G57" s="88">
        <f>'Vessel Summary'!E60</f>
        <v>0</v>
      </c>
      <c r="H57" s="105">
        <f>$K$8</f>
        <v>0</v>
      </c>
      <c r="I57" s="105">
        <f t="shared" si="16"/>
        <v>0</v>
      </c>
      <c r="J57" s="110">
        <f>I57*J54</f>
        <v>0</v>
      </c>
      <c r="K57" s="111"/>
      <c r="L57" s="112"/>
      <c r="M57" s="112"/>
      <c r="N57" s="113"/>
      <c r="O57" s="111"/>
      <c r="P57" s="112"/>
      <c r="Q57" s="112"/>
      <c r="R57" s="113"/>
      <c r="S57" s="114">
        <f t="shared" si="17"/>
        <v>0</v>
      </c>
      <c r="T57" s="482">
        <f>(F54)*D57+(J54)*H57+(N54)*L57+(R54)*P57</f>
        <v>0</v>
      </c>
      <c r="U57" s="252"/>
      <c r="V57" s="252"/>
      <c r="W57" s="252"/>
      <c r="X57" s="252"/>
      <c r="Y57" s="252"/>
    </row>
    <row r="58" spans="1:25" hidden="1">
      <c r="A58" s="941"/>
      <c r="B58" s="96" t="s">
        <v>104</v>
      </c>
      <c r="C58" s="88">
        <f>'Vessel Summary'!C61</f>
        <v>0</v>
      </c>
      <c r="D58" s="105">
        <v>0</v>
      </c>
      <c r="E58" s="105">
        <f t="shared" si="15"/>
        <v>0</v>
      </c>
      <c r="F58" s="106">
        <f>E58*($C$54+$F$54)</f>
        <v>0</v>
      </c>
      <c r="G58" s="88">
        <f>'Vessel Summary'!E61</f>
        <v>0</v>
      </c>
      <c r="H58" s="105">
        <v>0</v>
      </c>
      <c r="I58" s="105">
        <f t="shared" si="16"/>
        <v>0</v>
      </c>
      <c r="J58" s="110">
        <f>I58*($G$54+$J$54)</f>
        <v>0</v>
      </c>
      <c r="K58" s="88">
        <f>'Vessel Summary'!G59*$I$7</f>
        <v>0</v>
      </c>
      <c r="L58" s="105">
        <v>0</v>
      </c>
      <c r="M58" s="105">
        <f>L58+K58</f>
        <v>0</v>
      </c>
      <c r="N58" s="106">
        <f>M58*($K54+$N54)</f>
        <v>0</v>
      </c>
      <c r="O58" s="88">
        <f>'Vessel Summary'!I61*$I$7</f>
        <v>0</v>
      </c>
      <c r="P58" s="105">
        <v>0</v>
      </c>
      <c r="Q58" s="105">
        <f>P58+O58</f>
        <v>0</v>
      </c>
      <c r="R58" s="106">
        <f>Q58*($O54+$R54)</f>
        <v>0</v>
      </c>
      <c r="S58" s="114">
        <f t="shared" si="17"/>
        <v>0</v>
      </c>
      <c r="T58" s="482">
        <f>(C$54+F$54)*D58+(G$54+J$54)*H58+(K$54+N$54)*L58+(O$54+R$54)*P58</f>
        <v>0</v>
      </c>
      <c r="U58" s="252"/>
      <c r="V58" s="252"/>
      <c r="W58" s="252"/>
      <c r="X58" s="252"/>
      <c r="Y58" s="252"/>
    </row>
    <row r="59" spans="1:25" hidden="1">
      <c r="A59" s="941"/>
      <c r="B59" s="96" t="s">
        <v>105</v>
      </c>
      <c r="C59" s="88">
        <f>'Vessel Summary'!C62</f>
        <v>0</v>
      </c>
      <c r="D59" s="105">
        <v>0</v>
      </c>
      <c r="E59" s="105">
        <f t="shared" si="15"/>
        <v>0</v>
      </c>
      <c r="F59" s="106">
        <f>E59*($C$54+$F$54)</f>
        <v>0</v>
      </c>
      <c r="G59" s="88">
        <f>'Vessel Summary'!E62</f>
        <v>0</v>
      </c>
      <c r="H59" s="105">
        <v>0</v>
      </c>
      <c r="I59" s="105">
        <f t="shared" si="16"/>
        <v>0</v>
      </c>
      <c r="J59" s="110">
        <f>I59*($G$54+$J$54)</f>
        <v>0</v>
      </c>
      <c r="K59" s="88">
        <f>'Vessel Summary'!G60*$I$7</f>
        <v>0</v>
      </c>
      <c r="L59" s="105">
        <f>$L$8</f>
        <v>1.65</v>
      </c>
      <c r="M59" s="105">
        <f>L59+K59</f>
        <v>1.65</v>
      </c>
      <c r="N59" s="106">
        <f>M59*($K54+$N54)</f>
        <v>0</v>
      </c>
      <c r="O59" s="88">
        <f>'Vessel Summary'!I62*$I$7</f>
        <v>0</v>
      </c>
      <c r="P59" s="105">
        <f>$L$8</f>
        <v>1.65</v>
      </c>
      <c r="Q59" s="105">
        <f>P59+O59</f>
        <v>1.65</v>
      </c>
      <c r="R59" s="106">
        <f>Q59*($O54+$R54)</f>
        <v>0</v>
      </c>
      <c r="S59" s="114">
        <f t="shared" si="17"/>
        <v>0</v>
      </c>
      <c r="T59" s="482">
        <f>(C$54+F$54)*D59+(G$54+J$54)*H59+(K$54+N$54)*L59+(O$54+R$54)*P59</f>
        <v>0</v>
      </c>
      <c r="U59" s="252"/>
      <c r="V59" s="252"/>
      <c r="W59" s="252"/>
      <c r="X59" s="252"/>
      <c r="Y59" s="252"/>
    </row>
    <row r="60" spans="1:25" hidden="1">
      <c r="A60" s="941"/>
      <c r="B60" s="96" t="s">
        <v>106</v>
      </c>
      <c r="C60" s="88">
        <f>'Vessel Summary'!C63</f>
        <v>0</v>
      </c>
      <c r="D60" s="105">
        <f>$N$8</f>
        <v>0.67500000000000004</v>
      </c>
      <c r="E60" s="105">
        <f t="shared" si="15"/>
        <v>0.67500000000000004</v>
      </c>
      <c r="F60" s="106">
        <f>E60*($C$54+$F$54)</f>
        <v>0</v>
      </c>
      <c r="G60" s="88">
        <f>'Vessel Summary'!E63</f>
        <v>0</v>
      </c>
      <c r="H60" s="105">
        <f>$N$8</f>
        <v>0.67500000000000004</v>
      </c>
      <c r="I60" s="105">
        <f t="shared" si="16"/>
        <v>0.67500000000000004</v>
      </c>
      <c r="J60" s="110">
        <f>I60*($G$54+$J$54)</f>
        <v>0</v>
      </c>
      <c r="K60" s="88">
        <f>'Vessel Summary'!G61*$I$7</f>
        <v>0</v>
      </c>
      <c r="L60" s="105">
        <f>$N$8</f>
        <v>0.67500000000000004</v>
      </c>
      <c r="M60" s="105">
        <f>L60+K60</f>
        <v>0.67500000000000004</v>
      </c>
      <c r="N60" s="106">
        <f>M60*($K54+$N54)</f>
        <v>0</v>
      </c>
      <c r="O60" s="88">
        <f>'Vessel Summary'!I63*$I$7</f>
        <v>0</v>
      </c>
      <c r="P60" s="105">
        <f>$N$8</f>
        <v>0.67500000000000004</v>
      </c>
      <c r="Q60" s="105">
        <f>P60+O60</f>
        <v>0.67500000000000004</v>
      </c>
      <c r="R60" s="106">
        <f>Q60*($O54+$R54)</f>
        <v>0</v>
      </c>
      <c r="S60" s="114">
        <f t="shared" si="17"/>
        <v>0</v>
      </c>
      <c r="T60" s="482">
        <f>(C$54+F$54)*D60+(G$54+J$54)*H60+(K$54+N$54)*L60+(O$54+R$54)*P60</f>
        <v>0</v>
      </c>
      <c r="U60" s="252"/>
      <c r="V60" s="252"/>
      <c r="W60" s="252"/>
      <c r="X60" s="252"/>
      <c r="Y60" s="252"/>
    </row>
    <row r="61" spans="1:25" ht="16" hidden="1" thickBot="1">
      <c r="A61" s="941"/>
      <c r="B61" s="97" t="s">
        <v>107</v>
      </c>
      <c r="C61" s="88">
        <f>'Vessel Summary'!C64</f>
        <v>0</v>
      </c>
      <c r="D61" s="105">
        <f>$O$8</f>
        <v>0.85000000000000009</v>
      </c>
      <c r="E61" s="105">
        <f t="shared" si="15"/>
        <v>0.85000000000000009</v>
      </c>
      <c r="F61" s="106">
        <f>E61*($C$54+$F$54)</f>
        <v>0</v>
      </c>
      <c r="G61" s="88">
        <f>'Vessel Summary'!E64</f>
        <v>0</v>
      </c>
      <c r="H61" s="105">
        <f>$O$8</f>
        <v>0.85000000000000009</v>
      </c>
      <c r="I61" s="105">
        <f t="shared" si="16"/>
        <v>0.85000000000000009</v>
      </c>
      <c r="J61" s="110">
        <f>I61*($G$54+$J$54)</f>
        <v>0</v>
      </c>
      <c r="K61" s="88">
        <f>'Vessel Summary'!G62*$I$7</f>
        <v>0</v>
      </c>
      <c r="L61" s="105">
        <f>$O$8</f>
        <v>0.85000000000000009</v>
      </c>
      <c r="M61" s="105">
        <f>L61+K61</f>
        <v>0.85000000000000009</v>
      </c>
      <c r="N61" s="106">
        <f>M61*($K54+$N54)</f>
        <v>0</v>
      </c>
      <c r="O61" s="88">
        <f>'Vessel Summary'!I64*$I$7</f>
        <v>0</v>
      </c>
      <c r="P61" s="105">
        <f>$O$8</f>
        <v>0.85000000000000009</v>
      </c>
      <c r="Q61" s="105">
        <f>P61+O61</f>
        <v>0.85000000000000009</v>
      </c>
      <c r="R61" s="106">
        <f>Q61*($O54+$R54)</f>
        <v>0</v>
      </c>
      <c r="S61" s="114">
        <f t="shared" si="17"/>
        <v>0</v>
      </c>
      <c r="T61" s="482">
        <f>(C$54+F$54)*D61+(G$54+J$54)*H61+(K$54+N$54)*L61+(O$54+R$54)*P61</f>
        <v>0</v>
      </c>
      <c r="U61" s="252"/>
      <c r="V61" s="252"/>
      <c r="W61" s="252"/>
      <c r="X61" s="252"/>
      <c r="Y61" s="252"/>
    </row>
    <row r="62" spans="1:25" ht="17" hidden="1" thickTop="1" thickBot="1">
      <c r="A62" s="942"/>
      <c r="B62" s="97" t="s">
        <v>22</v>
      </c>
      <c r="C62" s="100"/>
      <c r="D62" s="108">
        <f>SUM(D57:D61)</f>
        <v>3.7773809523809523</v>
      </c>
      <c r="E62" s="100"/>
      <c r="F62" s="108">
        <f>SUM(F56:F61)</f>
        <v>0</v>
      </c>
      <c r="G62" s="100"/>
      <c r="H62" s="108">
        <f>SUM(H57:H61)</f>
        <v>1.5250000000000001</v>
      </c>
      <c r="I62" s="100"/>
      <c r="J62" s="108">
        <f>SUM(J56:J61)</f>
        <v>0</v>
      </c>
      <c r="K62" s="100"/>
      <c r="L62" s="108">
        <f>SUM(L57:L61)</f>
        <v>3.1750000000000003</v>
      </c>
      <c r="M62" s="100"/>
      <c r="N62" s="108">
        <f>SUM(N56:N61)</f>
        <v>0</v>
      </c>
      <c r="O62" s="100"/>
      <c r="P62" s="108">
        <f>SUM(P57:P61)</f>
        <v>3.1750000000000003</v>
      </c>
      <c r="Q62" s="100"/>
      <c r="R62" s="100">
        <v>0</v>
      </c>
      <c r="S62" s="108">
        <f>SUM(S56:S61)</f>
        <v>0</v>
      </c>
      <c r="T62" s="482">
        <f>SUM(T56:T61)</f>
        <v>0</v>
      </c>
      <c r="U62" s="252"/>
      <c r="V62" s="252"/>
      <c r="W62" s="252"/>
      <c r="X62" s="252"/>
      <c r="Y62" s="252"/>
    </row>
    <row r="63" spans="1:25" ht="16" hidden="1" thickTop="1">
      <c r="A63" s="89"/>
      <c r="B63" s="89"/>
      <c r="C63" s="89"/>
      <c r="D63" s="89"/>
      <c r="E63" s="89"/>
      <c r="F63" s="89"/>
      <c r="G63" s="89"/>
      <c r="H63" s="89"/>
      <c r="I63" s="89"/>
      <c r="J63" s="89"/>
      <c r="K63" s="89"/>
      <c r="L63" s="89"/>
      <c r="M63" s="89"/>
      <c r="N63" s="89"/>
      <c r="O63" s="89"/>
      <c r="P63" s="89"/>
      <c r="Q63" s="89"/>
      <c r="R63" s="89"/>
      <c r="S63" s="89"/>
      <c r="U63" s="23"/>
    </row>
    <row r="82" spans="2:4">
      <c r="B82" s="125"/>
    </row>
    <row r="83" spans="2:4">
      <c r="B83" s="126"/>
    </row>
    <row r="84" spans="2:4">
      <c r="B84" s="126"/>
    </row>
    <row r="85" spans="2:4">
      <c r="B85" s="956" t="s">
        <v>194</v>
      </c>
      <c r="C85" s="948"/>
      <c r="D85" s="948"/>
    </row>
  </sheetData>
  <sheetProtection sheet="1" objects="1" scenarios="1" selectLockedCells="1"/>
  <mergeCells count="34">
    <mergeCell ref="B85:D85"/>
    <mergeCell ref="P12:R12"/>
    <mergeCell ref="P13:R13"/>
    <mergeCell ref="S16:S17"/>
    <mergeCell ref="K28:N28"/>
    <mergeCell ref="O28:R28"/>
    <mergeCell ref="S28:S29"/>
    <mergeCell ref="S52:S53"/>
    <mergeCell ref="S40:S41"/>
    <mergeCell ref="C28:F28"/>
    <mergeCell ref="G28:J28"/>
    <mergeCell ref="J6:O6"/>
    <mergeCell ref="A16:A26"/>
    <mergeCell ref="C16:F16"/>
    <mergeCell ref="G16:J16"/>
    <mergeCell ref="K16:N16"/>
    <mergeCell ref="O16:R16"/>
    <mergeCell ref="P11:R11"/>
    <mergeCell ref="T16:T18"/>
    <mergeCell ref="V16:X16"/>
    <mergeCell ref="T28:T30"/>
    <mergeCell ref="A52:A62"/>
    <mergeCell ref="C52:F52"/>
    <mergeCell ref="G52:J52"/>
    <mergeCell ref="K52:N52"/>
    <mergeCell ref="O52:R52"/>
    <mergeCell ref="A40:A50"/>
    <mergeCell ref="C40:F40"/>
    <mergeCell ref="G40:J40"/>
    <mergeCell ref="K40:N40"/>
    <mergeCell ref="O40:R40"/>
    <mergeCell ref="T40:T42"/>
    <mergeCell ref="T52:T54"/>
    <mergeCell ref="A28:A38"/>
  </mergeCells>
  <hyperlinks>
    <hyperlink ref="B85" location="'Vessel Profile'!A1" display="Return to Vessel Profile" xr:uid="{00000000-0004-0000-0C00-000000000000}"/>
    <hyperlink ref="P11:R11" location="'Watt Loads'!A1" display="Watt Loads ECM" xr:uid="{00000000-0004-0000-0C00-000001000000}"/>
    <hyperlink ref="P12:R12" location="BSFC!A1" display="Watt Loads ECM" xr:uid="{00000000-0004-0000-0C00-000002000000}"/>
    <hyperlink ref="P13:R13" location="Injectors!A1" display="Watt Loads ECM" xr:uid="{00000000-0004-0000-0C00-000003000000}"/>
  </hyperlinks>
  <pageMargins left="0.7" right="0.7" top="0.75" bottom="0.75" header="0.3" footer="0.3"/>
  <pageSetup orientation="portrait" horizontalDpi="4294967292" verticalDpi="429496729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theme="1"/>
  </sheetPr>
  <dimension ref="A1:AD60"/>
  <sheetViews>
    <sheetView showGridLines="0" topLeftCell="A19" zoomScale="70" zoomScaleNormal="70" zoomScalePageLayoutView="80" workbookViewId="0">
      <selection activeCell="E17" sqref="E17"/>
    </sheetView>
  </sheetViews>
  <sheetFormatPr baseColWidth="10" defaultColWidth="0" defaultRowHeight="15" zeroHeight="1"/>
  <cols>
    <col min="1" max="1" width="9" style="89" customWidth="1"/>
    <col min="2" max="4" width="8.83203125" style="89" customWidth="1"/>
    <col min="5" max="5" width="10.33203125" style="89" customWidth="1"/>
    <col min="6" max="30" width="8.83203125" style="89" customWidth="1"/>
    <col min="31" max="16384" width="8.83203125" style="89" hidden="1"/>
  </cols>
  <sheetData>
    <row r="1" spans="1:9"/>
    <row r="2" spans="1:9"/>
    <row r="3" spans="1:9"/>
    <row r="4" spans="1:9"/>
    <row r="5" spans="1:9"/>
    <row r="6" spans="1:9" ht="14.25" customHeight="1"/>
    <row r="7" spans="1:9" ht="14.25" customHeight="1"/>
    <row r="8" spans="1:9" ht="15" customHeight="1"/>
    <row r="9" spans="1:9"/>
    <row r="10" spans="1:9"/>
    <row r="11" spans="1:9"/>
    <row r="12" spans="1:9"/>
    <row r="13" spans="1:9" ht="16" thickBot="1"/>
    <row r="14" spans="1:9">
      <c r="A14" s="957" t="s">
        <v>171</v>
      </c>
      <c r="B14" s="958"/>
      <c r="C14" s="958"/>
      <c r="D14" s="958"/>
      <c r="E14" s="213">
        <v>7.5</v>
      </c>
      <c r="F14" s="207" t="s">
        <v>170</v>
      </c>
    </row>
    <row r="15" spans="1:9">
      <c r="A15" s="959" t="s">
        <v>172</v>
      </c>
      <c r="B15" s="960"/>
      <c r="C15" s="960"/>
      <c r="D15" s="960"/>
      <c r="E15" s="214">
        <v>5.5</v>
      </c>
      <c r="F15" s="208" t="s">
        <v>170</v>
      </c>
      <c r="I15" s="89" t="s">
        <v>262</v>
      </c>
    </row>
    <row r="16" spans="1:9">
      <c r="A16" s="959" t="s">
        <v>173</v>
      </c>
      <c r="B16" s="960"/>
      <c r="C16" s="960"/>
      <c r="D16" s="960"/>
      <c r="E16" s="210">
        <f>(IF(AND('Vessel Profile'!$C$12&gt;=30,'Vessel Profile'!$C$12&lt;=40),(('Speed Data'!F3*EXP('Speed Data'!F4*$E$15))-('Speed Data'!F3*EXP('Speed Data'!F4*$E$14)))/('Speed Data'!F3*EXP('Speed Data'!F4*$E$14)),IF(AND('Vessel Profile'!$C$12&gt;=40,'Vessel Profile'!$C$12&lt;=60),((0.7002*EXP(0.1816*$E$15))-(0.7002*EXP(0.1816*$E$14)))/(0.7002*EXP(0.1816*$E$14)),IF('Vessel Profile'!$C$12&gt;60,(('Speed Data'!X3*EXP('Speed Data'!X4*$E$15))-('Speed Data'!X3*EXP('Speed Data'!X4*$E$14)))/('Speed Data'!X3*EXP('Speed Data'!X4*$E$14)),0))))*(-1)</f>
        <v>0</v>
      </c>
      <c r="F16" s="211"/>
    </row>
    <row r="17" spans="1:7">
      <c r="A17" s="959" t="s">
        <v>174</v>
      </c>
      <c r="B17" s="960"/>
      <c r="C17" s="960"/>
      <c r="D17" s="960"/>
      <c r="E17" s="214">
        <v>30</v>
      </c>
      <c r="F17" s="208" t="s">
        <v>175</v>
      </c>
      <c r="G17" s="170"/>
    </row>
    <row r="18" spans="1:7" ht="16" thickBot="1">
      <c r="A18" s="961" t="s">
        <v>176</v>
      </c>
      <c r="B18" s="962"/>
      <c r="C18" s="962"/>
      <c r="D18" s="962"/>
      <c r="E18" s="209">
        <f>(IF(AND('Vessel Profile'!$C$12&gt;=30,'Vessel Profile'!$C$12&lt;=40),(('Speed Data'!F3*EXP('Speed Data'!F4*$E$14))-('Speed Data'!F3*EXP('Speed Data'!F4*$E$15))),IF(AND('Vessel Profile'!$C$12&gt;=40,'Vessel Profile'!$C$12&lt;=60),((0.7002*EXP(0.1816*$E$14))-(0.7002*EXP(0.1816*$E$15))),IF('Vessel Profile'!$C$12&gt;60,(('Speed Data'!X3*EXP('Speed Data'!X4*$E$14))-('Speed Data'!X3*EXP('Speed Data'!X4*$E$15))),0))))*E17</f>
        <v>0</v>
      </c>
      <c r="F18" s="212"/>
      <c r="G18" s="133"/>
    </row>
    <row r="19" spans="1:7">
      <c r="F19" s="133"/>
    </row>
    <row r="20" spans="1:7"/>
    <row r="21" spans="1:7"/>
    <row r="22" spans="1:7"/>
    <row r="23" spans="1:7"/>
    <row r="24" spans="1:7"/>
    <row r="25" spans="1:7"/>
    <row r="26" spans="1:7"/>
    <row r="27" spans="1:7"/>
    <row r="28" spans="1:7"/>
    <row r="29" spans="1:7"/>
    <row r="30" spans="1:7"/>
    <row r="31" spans="1:7"/>
    <row r="32" spans="1:7"/>
    <row r="33"/>
    <row r="34"/>
    <row r="35"/>
    <row r="36"/>
    <row r="37"/>
    <row r="38"/>
    <row r="39"/>
    <row r="40"/>
    <row r="41"/>
    <row r="42"/>
    <row r="43"/>
    <row r="44"/>
    <row r="45"/>
    <row r="46"/>
    <row r="47"/>
    <row r="48"/>
    <row r="49" spans="2:4"/>
    <row r="50" spans="2:4"/>
    <row r="51" spans="2:4">
      <c r="B51" s="125"/>
      <c r="C51" s="125"/>
      <c r="D51" s="125"/>
    </row>
    <row r="52" spans="2:4">
      <c r="B52" s="125"/>
      <c r="C52" s="125"/>
      <c r="D52" s="125"/>
    </row>
    <row r="53" spans="2:4">
      <c r="B53" s="947" t="s">
        <v>197</v>
      </c>
      <c r="C53" s="948"/>
      <c r="D53" s="948"/>
    </row>
    <row r="54" spans="2:4" ht="15" customHeight="1">
      <c r="B54" s="947" t="s">
        <v>196</v>
      </c>
      <c r="C54" s="947"/>
      <c r="D54" s="125"/>
    </row>
    <row r="55" spans="2:4">
      <c r="B55" s="947" t="s">
        <v>267</v>
      </c>
      <c r="C55" s="947"/>
      <c r="D55" s="125"/>
    </row>
    <row r="56" spans="2:4">
      <c r="B56" s="125"/>
      <c r="C56" s="125"/>
      <c r="D56" s="125"/>
    </row>
    <row r="57" spans="2:4">
      <c r="B57" s="125"/>
      <c r="C57" s="125"/>
      <c r="D57" s="125"/>
    </row>
    <row r="58" spans="2:4"/>
    <row r="59" spans="2:4"/>
    <row r="60" spans="2:4" hidden="1"/>
  </sheetData>
  <sheetProtection sheet="1" objects="1" scenarios="1" selectLockedCells="1"/>
  <mergeCells count="8">
    <mergeCell ref="A14:D14"/>
    <mergeCell ref="A16:D16"/>
    <mergeCell ref="A15:D15"/>
    <mergeCell ref="B55:C55"/>
    <mergeCell ref="B53:D53"/>
    <mergeCell ref="B54:C54"/>
    <mergeCell ref="A18:D18"/>
    <mergeCell ref="A17:D17"/>
  </mergeCells>
  <hyperlinks>
    <hyperlink ref="B53" location="'Vessel Summary'!A1" display="Return to Vessel Summary" xr:uid="{00000000-0004-0000-0D00-000000000000}"/>
    <hyperlink ref="B54:C54" location="BSFC!A1" display="BSFC ECM" xr:uid="{00000000-0004-0000-0D00-000001000000}"/>
    <hyperlink ref="B55:C55" location="Injectors!A1" display="Injectors ECM" xr:uid="{00000000-0004-0000-0D00-000002000000}"/>
  </hyperlinks>
  <pageMargins left="0.7" right="0.7" top="0.75" bottom="0.75" header="0.3" footer="0.3"/>
  <pageSetup orientation="portrait" horizontalDpi="4294967292" verticalDpi="4294967292"/>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theme="1"/>
  </sheetPr>
  <dimension ref="A1:S72"/>
  <sheetViews>
    <sheetView showGridLines="0" zoomScale="85" zoomScaleNormal="85" zoomScalePageLayoutView="90" workbookViewId="0">
      <selection activeCell="P48" sqref="P48"/>
    </sheetView>
  </sheetViews>
  <sheetFormatPr baseColWidth="10" defaultColWidth="0" defaultRowHeight="15" zeroHeight="1"/>
  <cols>
    <col min="1" max="1" width="10" customWidth="1"/>
    <col min="2" max="2" width="9.33203125" customWidth="1"/>
    <col min="3" max="10" width="9.1640625" customWidth="1"/>
    <col min="11" max="11" width="17.5" customWidth="1"/>
    <col min="12" max="12" width="33.6640625" customWidth="1"/>
    <col min="13" max="13" width="9.33203125" customWidth="1"/>
    <col min="14" max="14" width="9.1640625" customWidth="1"/>
    <col min="15" max="15" width="20.83203125" customWidth="1"/>
    <col min="16" max="16" width="25.83203125" customWidth="1"/>
    <col min="17" max="18" width="9.1640625" customWidth="1"/>
    <col min="19" max="19" width="28.6640625" bestFit="1" customWidth="1"/>
    <col min="20" max="16384" width="9.1640625" hidden="1"/>
  </cols>
  <sheetData>
    <row r="1" spans="15:19"/>
    <row r="2" spans="15:19" ht="16" thickBot="1">
      <c r="O2" t="s">
        <v>345</v>
      </c>
      <c r="P2">
        <v>1</v>
      </c>
      <c r="Q2" t="str">
        <f>IF(P2=1,S3,IF(P2=2,S4,IF(P2=3,S5,IF(P2=4,S6))))</f>
        <v>Operating Mode 1</v>
      </c>
      <c r="S2" t="str">
        <f>"'" &amp;$Q$2&amp; "'!AE23:AE67"</f>
        <v>'Operating Mode 1'!AE23:AE67</v>
      </c>
    </row>
    <row r="3" spans="15:19" ht="16" thickTop="1">
      <c r="O3" s="149"/>
      <c r="P3" s="150"/>
      <c r="Q3" s="158" t="s">
        <v>33</v>
      </c>
      <c r="S3" t="s">
        <v>28</v>
      </c>
    </row>
    <row r="4" spans="15:19">
      <c r="O4" s="156" t="s">
        <v>158</v>
      </c>
      <c r="P4" s="155" t="e">
        <f ca="1">INDEX(INDIRECT("'" &amp;$Q$2&amp; "'!$Q9:$Q53"), MATCH(Q4,INDIRECT("'" &amp;$Q$2&amp; "'!$AE9:$AE53"), 0))</f>
        <v>#DIV/0!</v>
      </c>
      <c r="Q4" s="159" t="e">
        <f ca="1">LARGE(INDIRECT("'" &amp;$Q$2&amp; "'!$AD9:$AD53"), 1)</f>
        <v>#DIV/0!</v>
      </c>
      <c r="S4" t="s">
        <v>29</v>
      </c>
    </row>
    <row r="5" spans="15:19">
      <c r="O5" s="156" t="s">
        <v>159</v>
      </c>
      <c r="P5" s="155" t="e">
        <f ca="1">INDEX(INDIRECT("'" &amp;$Q$2&amp; "'!$P9:$P53"), MATCH(Q5,INDIRECT("'" &amp;$Q$2&amp; "'!$AD9:$AD53"), 0))</f>
        <v>#DIV/0!</v>
      </c>
      <c r="Q5" s="159" t="e">
        <f ca="1">LARGE(INDIRECT("'" &amp;$Q$2&amp; "'!$AD9:$AD53"), 2)</f>
        <v>#DIV/0!</v>
      </c>
      <c r="S5" t="s">
        <v>89</v>
      </c>
    </row>
    <row r="6" spans="15:19">
      <c r="O6" s="156" t="s">
        <v>160</v>
      </c>
      <c r="P6" s="155" t="e">
        <f ca="1">INDEX(INDIRECT("'" &amp;$Q$2&amp; "'!$P9:$P53"), MATCH(Q6,INDIRECT("'" &amp;$Q$2&amp; "'!$AD9:$AD53"), 0))</f>
        <v>#DIV/0!</v>
      </c>
      <c r="Q6" s="159" t="e">
        <f ca="1">LARGE(INDIRECT("'" &amp;$Q$2&amp; "'!$AD9:$AD53"), 3)</f>
        <v>#DIV/0!</v>
      </c>
      <c r="S6" t="s">
        <v>90</v>
      </c>
    </row>
    <row r="7" spans="15:19">
      <c r="O7" s="156" t="s">
        <v>161</v>
      </c>
      <c r="P7" s="155" t="e">
        <f ca="1">INDEX(INDIRECT("'" &amp;$Q$2&amp; "'!$P9:$P53"), MATCH(Q7,INDIRECT("'" &amp;$Q$2&amp; "'!$AD9:$AD53"), 0))</f>
        <v>#DIV/0!</v>
      </c>
      <c r="Q7" s="159" t="e">
        <f ca="1">LARGE(INDIRECT("'" &amp;$Q$2&amp; "'!$AD9:$AD53"), 4)</f>
        <v>#DIV/0!</v>
      </c>
    </row>
    <row r="8" spans="15:19" ht="16" thickBot="1">
      <c r="O8" s="157" t="s">
        <v>162</v>
      </c>
      <c r="P8" s="155" t="e">
        <f ca="1">INDEX(INDIRECT("'" &amp;$Q$2&amp; "'!$P9:$P53"), MATCH(Q8,INDIRECT("'" &amp;$Q$2&amp; "'!$AD9:$AD53"), 0))</f>
        <v>#DIV/0!</v>
      </c>
      <c r="Q8" s="159" t="e">
        <f ca="1">LARGE(INDIRECT("'" &amp;$Q$2&amp; "'!$AD9:$AD53"), 5)</f>
        <v>#DIV/0!</v>
      </c>
      <c r="S8" s="252">
        <f>LARGE(IF($P$2=1,'Operating Mode 1'!$V9:$V53,IF($P$2=2,'Operating Mode 2'!$V9:$V53,IF($P$2=3,'Operating Mode 3'!$V9:$V53,IF($P$2=4,'Operating Mode 4'!$V9:$V53)))), 1)</f>
        <v>0</v>
      </c>
    </row>
    <row r="9" spans="15:19" ht="17" thickTop="1" thickBot="1">
      <c r="S9" s="409" t="str">
        <f>S3</f>
        <v>Operating Mode 1</v>
      </c>
    </row>
    <row r="10" spans="15:19" ht="33" thickTop="1">
      <c r="O10" s="963" t="s">
        <v>163</v>
      </c>
      <c r="P10" s="964"/>
      <c r="Q10" s="166" t="s">
        <v>167</v>
      </c>
      <c r="R10" s="167" t="s">
        <v>168</v>
      </c>
      <c r="S10" s="411">
        <f>SUM('Operating Mode 3'!C12:C13,'Operating Mode 3'!C9:C10)</f>
        <v>6.27</v>
      </c>
    </row>
    <row r="11" spans="15:19">
      <c r="O11" s="965" t="s">
        <v>164</v>
      </c>
      <c r="P11" s="966"/>
      <c r="Q11" s="132">
        <f ca="1">SUM(INDIRECT("'"&amp;$Q$2&amp;"'!$U$30:$U$32"),INDIRECT("'"&amp;$Q$2&amp;"'!$u$54:$u$59"))</f>
        <v>0</v>
      </c>
      <c r="R11" s="152">
        <v>0</v>
      </c>
    </row>
    <row r="12" spans="15:19">
      <c r="O12" s="965" t="s">
        <v>165</v>
      </c>
      <c r="P12" s="966"/>
      <c r="Q12" s="234">
        <f ca="1">SUM(INDIRECT("'"&amp;$Q$2&amp;"'!$U$33:$U$35"),INDIRECT("'"&amp;$Q$2&amp;"'!$U$60:$U$63"))</f>
        <v>0</v>
      </c>
      <c r="R12" s="152">
        <f ca="1">Q12+Q11/7</f>
        <v>0</v>
      </c>
    </row>
    <row r="13" spans="15:19">
      <c r="O13" s="151"/>
      <c r="P13" s="165" t="s">
        <v>166</v>
      </c>
      <c r="Q13" s="132">
        <f ca="1">SUM(Q11:Q12)</f>
        <v>0</v>
      </c>
      <c r="R13" s="152">
        <f ca="1">SUM(R11:R12)</f>
        <v>0</v>
      </c>
    </row>
    <row r="14" spans="15:19" ht="17" thickBot="1">
      <c r="O14" s="153"/>
      <c r="P14" s="168" t="s">
        <v>169</v>
      </c>
      <c r="Q14" s="169">
        <f ca="1">Q13-R13</f>
        <v>0</v>
      </c>
      <c r="R14" s="154"/>
    </row>
    <row r="15" spans="15:19" ht="16" thickTop="1"/>
    <row r="16" spans="15:19"/>
    <row r="17"/>
    <row r="18"/>
    <row r="19"/>
    <row r="20"/>
    <row r="21"/>
    <row r="22"/>
    <row r="23"/>
    <row r="24"/>
    <row r="25"/>
    <row r="26"/>
    <row r="27"/>
    <row r="28"/>
    <row r="29"/>
    <row r="30"/>
    <row r="31"/>
    <row r="32"/>
    <row r="33" spans="11:19" ht="16" thickBot="1"/>
    <row r="34" spans="11:19" ht="16" thickTop="1">
      <c r="O34" s="967" t="s">
        <v>217</v>
      </c>
      <c r="P34" s="968"/>
      <c r="Q34" s="968"/>
      <c r="R34" s="969"/>
    </row>
    <row r="35" spans="11:19" ht="15" customHeight="1">
      <c r="N35" s="385"/>
      <c r="O35" s="974" t="s">
        <v>346</v>
      </c>
      <c r="P35" s="975"/>
      <c r="Q35" s="975"/>
      <c r="R35" s="976"/>
    </row>
    <row r="36" spans="11:19">
      <c r="N36" s="385"/>
      <c r="O36" s="977"/>
      <c r="P36" s="978"/>
      <c r="Q36" s="978"/>
      <c r="R36" s="979"/>
    </row>
    <row r="37" spans="11:19" ht="15" customHeight="1">
      <c r="N37" s="385"/>
      <c r="O37" s="980"/>
      <c r="P37" s="981"/>
      <c r="Q37" s="981"/>
      <c r="R37" s="982"/>
      <c r="S37" s="220"/>
    </row>
    <row r="38" spans="11:19">
      <c r="N38" s="385"/>
      <c r="O38" s="983" t="s">
        <v>218</v>
      </c>
      <c r="P38" s="986" t="s">
        <v>219</v>
      </c>
      <c r="Q38" s="986" t="s">
        <v>220</v>
      </c>
      <c r="R38" s="989"/>
    </row>
    <row r="39" spans="11:19">
      <c r="N39" s="385"/>
      <c r="O39" s="984"/>
      <c r="P39" s="987"/>
      <c r="Q39" s="987"/>
      <c r="R39" s="990"/>
    </row>
    <row r="40" spans="11:19">
      <c r="N40" s="385"/>
      <c r="O40" s="985"/>
      <c r="P40" s="988"/>
      <c r="Q40" s="988"/>
      <c r="R40" s="991"/>
      <c r="S40" s="252"/>
    </row>
    <row r="41" spans="11:19" ht="16">
      <c r="O41" s="221" t="s">
        <v>221</v>
      </c>
      <c r="P41" s="90">
        <f>('Operating Mode 1 Summary'!C23+'Operating Mode 1 Summary'!D23)</f>
        <v>0</v>
      </c>
      <c r="Q41" s="970">
        <f>P41*(0.55/0.7)</f>
        <v>0</v>
      </c>
      <c r="R41" s="971"/>
      <c r="S41" s="252"/>
    </row>
    <row r="42" spans="11:19" ht="17" thickBot="1">
      <c r="O42" s="221" t="s">
        <v>222</v>
      </c>
      <c r="P42" s="90">
        <f>('Operating Mode 2 Summary'!C23+'Operating Mode 2 Summary'!D23)</f>
        <v>0</v>
      </c>
      <c r="Q42" s="970">
        <f>P42*(0.55/0.7)</f>
        <v>0</v>
      </c>
      <c r="R42" s="971"/>
      <c r="S42" s="252"/>
    </row>
    <row r="43" spans="11:19" ht="17" thickTop="1">
      <c r="K43" s="149"/>
      <c r="L43" s="150"/>
      <c r="M43" s="162" t="s">
        <v>33</v>
      </c>
      <c r="O43" s="221" t="s">
        <v>223</v>
      </c>
      <c r="P43" s="90">
        <f>('Operating Mode 3 Summary'!C23+'Operating Mode 3 Summary'!D23)</f>
        <v>0</v>
      </c>
      <c r="Q43" s="970">
        <f>P43*(0.55/0.7)</f>
        <v>0</v>
      </c>
      <c r="R43" s="971"/>
      <c r="S43" s="252"/>
    </row>
    <row r="44" spans="11:19" ht="17" thickBot="1">
      <c r="K44" s="160" t="s">
        <v>158</v>
      </c>
      <c r="L44" s="163" t="e">
        <f ca="1">INDEX(INDIRECT("'" &amp;$Q$2&amp; "'!$B$9:$B$20"), MATCH(M44,INDIRECT("'" &amp;$Q$2&amp; "'!$M$9:$M$20"), 0))</f>
        <v>#DIV/0!</v>
      </c>
      <c r="M44" s="164" t="e">
        <f ca="1">LARGE(INDIRECT("'" &amp;$Q$2&amp; "'!$M$9:$M$20"), 1)</f>
        <v>#DIV/0!</v>
      </c>
      <c r="O44" s="222" t="s">
        <v>224</v>
      </c>
      <c r="P44" s="22">
        <f>('Operating Mode 4 Summary'!C23+'Operating Mode 4 Summary'!D23)</f>
        <v>0</v>
      </c>
      <c r="Q44" s="972">
        <f>P44*(0.55/0.7)</f>
        <v>0</v>
      </c>
      <c r="R44" s="973"/>
      <c r="S44" s="252"/>
    </row>
    <row r="45" spans="11:19" ht="16" thickTop="1">
      <c r="K45" s="160" t="s">
        <v>159</v>
      </c>
      <c r="L45" s="236" t="e">
        <f ca="1">INDEX(INDIRECT("'" &amp;$Q$2&amp; "'!$B$9:$B$20"), MATCH(M45,INDIRECT("'" &amp;$Q$2&amp; "'!$M$9:$M$20"), 0))</f>
        <v>#DIV/0!</v>
      </c>
      <c r="M45" s="164" t="e">
        <f ca="1">LARGE(INDIRECT("'" &amp;$Q$2&amp; "'!$M$9:$M$20"), 2)</f>
        <v>#DIV/0!</v>
      </c>
      <c r="O45" s="252"/>
      <c r="P45" s="252"/>
      <c r="Q45" s="410"/>
      <c r="R45" s="410"/>
      <c r="S45" s="252"/>
    </row>
    <row r="46" spans="11:19">
      <c r="K46" s="160" t="s">
        <v>160</v>
      </c>
      <c r="L46" s="236" t="e">
        <f ca="1">INDEX(INDIRECT("'" &amp;$Q$2&amp; "'!$B$9:$B$20"), MATCH(M46,INDIRECT("'" &amp;$Q$2&amp; "'!$M$9:$M$20"), 0))</f>
        <v>#DIV/0!</v>
      </c>
      <c r="M46" s="164" t="e">
        <f ca="1">LARGE(INDIRECT("'" &amp;$Q$2&amp; "'!$M$9:$M$20"), 3)</f>
        <v>#DIV/0!</v>
      </c>
      <c r="O46" s="252"/>
      <c r="P46" s="252"/>
      <c r="Q46" s="252"/>
      <c r="R46" s="252"/>
      <c r="S46" s="252"/>
    </row>
    <row r="47" spans="11:19">
      <c r="K47" s="160" t="s">
        <v>161</v>
      </c>
      <c r="L47" s="236" t="e">
        <f ca="1">INDEX(INDIRECT("'" &amp;$Q$2&amp; "'!$B$9:$B$20"), MATCH(M47,INDIRECT("'" &amp;$Q$2&amp; "'!$M$9:$M$20"), 0))</f>
        <v>#DIV/0!</v>
      </c>
      <c r="M47" s="164" t="e">
        <f ca="1">LARGE(INDIRECT("'" &amp;$Q$2&amp; "'!$M$9:$M$20"), 4)</f>
        <v>#DIV/0!</v>
      </c>
      <c r="O47" s="252"/>
      <c r="P47" s="252"/>
      <c r="Q47" s="252"/>
      <c r="R47" s="252"/>
      <c r="S47" s="252"/>
    </row>
    <row r="48" spans="11:19" ht="16" thickBot="1">
      <c r="K48" s="161" t="s">
        <v>162</v>
      </c>
      <c r="L48" s="236" t="e">
        <f ca="1">INDEX(INDIRECT("'" &amp;$Q$2&amp; "'!$B$9:$B$20"), MATCH(M48,INDIRECT("'" &amp;$Q$2&amp; "'!$M$9:$M$20"), 0))</f>
        <v>#DIV/0!</v>
      </c>
      <c r="M48" s="164" t="e">
        <f ca="1">LARGE(INDIRECT("'" &amp;$Q$2&amp; "'!$M$9:$M$20"), 5)</f>
        <v>#DIV/0!</v>
      </c>
      <c r="O48" s="252"/>
      <c r="P48" s="125"/>
      <c r="Q48" s="252"/>
      <c r="R48" s="252"/>
      <c r="S48" s="252"/>
    </row>
    <row r="49" spans="11:18" ht="16" thickTop="1">
      <c r="O49" s="252"/>
      <c r="P49" s="126" t="s">
        <v>197</v>
      </c>
      <c r="Q49" s="252"/>
      <c r="R49" s="252"/>
    </row>
    <row r="50" spans="11:18">
      <c r="O50" s="252"/>
      <c r="P50" s="126" t="s">
        <v>267</v>
      </c>
      <c r="Q50" s="252"/>
      <c r="R50" s="252"/>
    </row>
    <row r="51" spans="11:18">
      <c r="P51" s="252"/>
    </row>
    <row r="52" spans="11:18"/>
    <row r="53" spans="11:18"/>
    <row r="54" spans="11:18"/>
    <row r="55" spans="11:18"/>
    <row r="56" spans="11:18"/>
    <row r="57" spans="11:18">
      <c r="K57" s="419"/>
    </row>
    <row r="58" spans="11:18"/>
    <row r="59" spans="11:18"/>
    <row r="60" spans="11:18"/>
    <row r="61" spans="11:18"/>
    <row r="62" spans="11:18"/>
    <row r="63" spans="11:18"/>
    <row r="64" spans="11:18"/>
    <row r="65"/>
    <row r="66"/>
    <row r="67"/>
    <row r="68"/>
    <row r="69"/>
    <row r="70"/>
    <row r="71"/>
    <row r="72"/>
  </sheetData>
  <sheetProtection sheet="1" objects="1" scenarios="1" selectLockedCells="1"/>
  <mergeCells count="12">
    <mergeCell ref="Q44:R44"/>
    <mergeCell ref="Q42:R42"/>
    <mergeCell ref="Q41:R41"/>
    <mergeCell ref="O35:R37"/>
    <mergeCell ref="O38:O40"/>
    <mergeCell ref="P38:P40"/>
    <mergeCell ref="Q38:R40"/>
    <mergeCell ref="O10:P10"/>
    <mergeCell ref="O11:P11"/>
    <mergeCell ref="O12:P12"/>
    <mergeCell ref="O34:R34"/>
    <mergeCell ref="Q43:R43"/>
  </mergeCells>
  <hyperlinks>
    <hyperlink ref="P49" location="'Vessel Summary'!A1" display="Return to Vessel Summary" xr:uid="{00000000-0004-0000-0E00-000000000000}"/>
    <hyperlink ref="P50" location="Injectors!A1" display="Injectors ECM" xr:uid="{00000000-0004-0000-0E00-000001000000}"/>
  </hyperlinks>
  <pageMargins left="0.7" right="0.7" top="0.75" bottom="0.75" header="0.3" footer="0.3"/>
  <pageSetup orientation="portrait" horizontalDpi="4294967292" verticalDpi="4294967292" r:id="rId1"/>
  <drawing r:id="rId2"/>
  <legacyDrawing r:id="rId3"/>
  <mc:AlternateContent xmlns:mc="http://schemas.openxmlformats.org/markup-compatibility/2006">
    <mc:Choice Requires="x14">
      <controls>
        <mc:AlternateContent xmlns:mc="http://schemas.openxmlformats.org/markup-compatibility/2006">
          <mc:Choice Requires="x14">
            <control shapeId="54273" r:id="rId4" name="Drop Down 1">
              <controlPr defaultSize="0" autoLine="0" autoPict="0">
                <anchor moveWithCells="1">
                  <from>
                    <xdr:col>15</xdr:col>
                    <xdr:colOff>0</xdr:colOff>
                    <xdr:row>0</xdr:row>
                    <xdr:rowOff>165100</xdr:rowOff>
                  </from>
                  <to>
                    <xdr:col>15</xdr:col>
                    <xdr:colOff>2209800</xdr:colOff>
                    <xdr:row>1</xdr:row>
                    <xdr:rowOff>254000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theme="1"/>
  </sheetPr>
  <dimension ref="A3:AB65"/>
  <sheetViews>
    <sheetView showGridLines="0" topLeftCell="A15" zoomScale="70" zoomScaleNormal="70" zoomScalePageLayoutView="80" workbookViewId="0">
      <selection activeCell="V3" sqref="V3"/>
    </sheetView>
  </sheetViews>
  <sheetFormatPr baseColWidth="10" defaultColWidth="0" defaultRowHeight="15"/>
  <cols>
    <col min="1" max="15" width="8.83203125" style="89" customWidth="1"/>
    <col min="16" max="16" width="21.33203125" style="89" customWidth="1"/>
    <col min="17" max="17" width="11" style="89" customWidth="1"/>
    <col min="18" max="18" width="11.33203125" style="89" customWidth="1"/>
    <col min="19" max="19" width="11" style="89" customWidth="1"/>
    <col min="20" max="20" width="9.6640625" style="89" customWidth="1"/>
    <col min="21" max="21" width="9.83203125" style="89" bestFit="1" customWidth="1"/>
    <col min="22" max="22" width="8.83203125" style="89" customWidth="1"/>
    <col min="23" max="23" width="9.83203125" style="89" bestFit="1" customWidth="1"/>
    <col min="24" max="25" width="8.83203125" style="89" customWidth="1"/>
    <col min="26" max="26" width="9.1640625" style="89" bestFit="1" customWidth="1"/>
    <col min="27" max="28" width="8.83203125" style="89" customWidth="1"/>
    <col min="29" max="16384" width="8.83203125" style="89" hidden="1"/>
  </cols>
  <sheetData>
    <row r="3" spans="16:24">
      <c r="V3" s="125" t="s">
        <v>216</v>
      </c>
      <c r="W3" s="125"/>
      <c r="X3" s="125"/>
    </row>
    <row r="4" spans="16:24">
      <c r="V4" s="947" t="s">
        <v>197</v>
      </c>
      <c r="W4" s="948"/>
      <c r="X4" s="948"/>
    </row>
    <row r="11" spans="16:24" s="252" customFormat="1"/>
    <row r="12" spans="16:24" ht="16" thickBot="1"/>
    <row r="13" spans="16:24" ht="16" thickTop="1">
      <c r="P13" s="994" t="s">
        <v>177</v>
      </c>
      <c r="Q13" s="995"/>
      <c r="R13" s="995"/>
      <c r="S13" s="995"/>
      <c r="T13" s="995"/>
      <c r="U13" s="995"/>
      <c r="V13" s="995"/>
      <c r="W13" s="995"/>
      <c r="X13" s="996"/>
    </row>
    <row r="14" spans="16:24">
      <c r="P14" s="171"/>
      <c r="Q14" s="992" t="s">
        <v>103</v>
      </c>
      <c r="R14" s="992"/>
      <c r="S14" s="992"/>
      <c r="T14" s="992"/>
      <c r="U14" s="992" t="s">
        <v>108</v>
      </c>
      <c r="V14" s="992"/>
      <c r="W14" s="992"/>
      <c r="X14" s="993"/>
    </row>
    <row r="15" spans="16:24">
      <c r="P15" s="171"/>
      <c r="Q15" s="136" t="s">
        <v>35</v>
      </c>
      <c r="R15" s="136" t="s">
        <v>86</v>
      </c>
      <c r="S15" s="136" t="s">
        <v>101</v>
      </c>
      <c r="T15" s="136" t="s">
        <v>102</v>
      </c>
      <c r="U15" s="136" t="s">
        <v>35</v>
      </c>
      <c r="V15" s="136" t="s">
        <v>86</v>
      </c>
      <c r="W15" s="136" t="s">
        <v>101</v>
      </c>
      <c r="X15" s="173" t="s">
        <v>102</v>
      </c>
    </row>
    <row r="16" spans="16:24">
      <c r="P16" s="172">
        <f>'Vessel Profile'!C30</f>
        <v>0</v>
      </c>
      <c r="Q16" s="511" t="e">
        <f>'BSFC Calculator'!B31</f>
        <v>#DIV/0!</v>
      </c>
      <c r="R16" s="511" t="e">
        <f>'BSFC Calculator'!C31</f>
        <v>#DIV/0!</v>
      </c>
      <c r="S16" s="511" t="e">
        <f>'BSFC Calculator'!D31</f>
        <v>#DIV/0!</v>
      </c>
      <c r="T16" s="511" t="e">
        <f>'BSFC Calculator'!E31</f>
        <v>#DIV/0!</v>
      </c>
      <c r="U16" s="511" t="e">
        <f>'BSFC Calculator'!H31</f>
        <v>#DIV/0!</v>
      </c>
      <c r="V16" s="511" t="e">
        <f>'BSFC Calculator'!I31</f>
        <v>#DIV/0!</v>
      </c>
      <c r="W16" s="511" t="e">
        <f>'BSFC Calculator'!J31</f>
        <v>#DIV/0!</v>
      </c>
      <c r="X16" s="511" t="e">
        <f>'BSFC Calculator'!K31</f>
        <v>#DIV/0!</v>
      </c>
    </row>
    <row r="17" spans="16:26">
      <c r="P17" s="172">
        <f>'Vessel Profile'!C31</f>
        <v>0</v>
      </c>
      <c r="Q17" s="511" t="e">
        <f>'BSFC Calculator'!B46</f>
        <v>#DIV/0!</v>
      </c>
      <c r="R17" s="511" t="e">
        <f>'BSFC Calculator'!C46</f>
        <v>#DIV/0!</v>
      </c>
      <c r="S17" s="511" t="e">
        <f>'BSFC Calculator'!D46</f>
        <v>#DIV/0!</v>
      </c>
      <c r="T17" s="511" t="e">
        <f>'BSFC Calculator'!E46</f>
        <v>#DIV/0!</v>
      </c>
      <c r="U17" s="511" t="e">
        <f>'BSFC Calculator'!H46</f>
        <v>#DIV/0!</v>
      </c>
      <c r="V17" s="511" t="e">
        <f>'BSFC Calculator'!I46</f>
        <v>#DIV/0!</v>
      </c>
      <c r="W17" s="511" t="e">
        <f>'BSFC Calculator'!J46</f>
        <v>#DIV/0!</v>
      </c>
      <c r="X17" s="511" t="e">
        <f>'BSFC Calculator'!K46</f>
        <v>#DIV/0!</v>
      </c>
    </row>
    <row r="18" spans="16:26">
      <c r="P18" s="172">
        <f>'Vessel Profile'!C32</f>
        <v>0</v>
      </c>
      <c r="Q18" s="511" t="e">
        <f>'BSFC Calculator'!B61</f>
        <v>#DIV/0!</v>
      </c>
      <c r="R18" s="511" t="e">
        <f>'BSFC Calculator'!C61</f>
        <v>#DIV/0!</v>
      </c>
      <c r="S18" s="511" t="e">
        <f>'BSFC Calculator'!D61</f>
        <v>#DIV/0!</v>
      </c>
      <c r="T18" s="511" t="e">
        <f>'BSFC Calculator'!E61</f>
        <v>#DIV/0!</v>
      </c>
      <c r="U18" s="511" t="e">
        <f>'BSFC Calculator'!H6+'BSFC Calculator'!H61</f>
        <v>#DIV/0!</v>
      </c>
      <c r="V18" s="511" t="e">
        <f>'BSFC Calculator'!I6+'BSFC Calculator'!I61</f>
        <v>#DIV/0!</v>
      </c>
      <c r="W18" s="511" t="e">
        <f>'BSFC Calculator'!J6+'BSFC Calculator'!J61</f>
        <v>#DIV/0!</v>
      </c>
      <c r="X18" s="511" t="e">
        <f>'BSFC Calculator'!K6+'BSFC Calculator'!K61</f>
        <v>#DIV/0!</v>
      </c>
    </row>
    <row r="19" spans="16:26" ht="16" thickBot="1">
      <c r="P19" s="172">
        <f>'Vessel Profile'!C33</f>
        <v>0</v>
      </c>
      <c r="Q19" s="512" t="e">
        <f>'BSFC Calculator'!B76</f>
        <v>#DIV/0!</v>
      </c>
      <c r="R19" s="512" t="e">
        <f>'BSFC Calculator'!C76</f>
        <v>#DIV/0!</v>
      </c>
      <c r="S19" s="512" t="e">
        <f>'BSFC Calculator'!D76</f>
        <v>#DIV/0!</v>
      </c>
      <c r="T19" s="512" t="e">
        <f>'BSFC Calculator'!E76</f>
        <v>#DIV/0!</v>
      </c>
      <c r="U19" s="512" t="e">
        <f>'BSFC Calculator'!H76</f>
        <v>#DIV/0!</v>
      </c>
      <c r="V19" s="512" t="e">
        <f>'BSFC Calculator'!I76</f>
        <v>#DIV/0!</v>
      </c>
      <c r="W19" s="512" t="e">
        <f>'BSFC Calculator'!J76</f>
        <v>#DIV/0!</v>
      </c>
      <c r="X19" s="512" t="e">
        <f>'BSFC Calculator'!K76</f>
        <v>#DIV/0!</v>
      </c>
    </row>
    <row r="20" spans="16:26" ht="16" thickTop="1"/>
    <row r="27" spans="16:26" hidden="1">
      <c r="P27" s="252" t="s">
        <v>179</v>
      </c>
      <c r="Q27" s="484">
        <f>IF('Vessel Profile'!$C$17="4 cycle turbo",PolyFun(Q16*100,4,'BSFC Data'!$W$3:$W$7),IF('Vessel Profile'!$C$17="4 cycle non-turbo",PolyFun(Q16*100,6,'BSFC Data'!$O$3:$O$9),IF('Vessel Profile'!$C$17="2 cycle",PolyFun(Q16*100,5,'BSFC Data'!$G$3:$G$8),0)))/3240*'Vessel Profile'!$C$13</f>
        <v>0</v>
      </c>
      <c r="R27" s="484">
        <f>IF('Vessel Profile'!$C$17="4 cycle turbo",PolyFun(R16*100,4,'BSFC Data'!$W$3:$W$7),IF('Vessel Profile'!$C$17="4 cycle non-turbo",PolyFun(R16*100,6,'BSFC Data'!$O$3:$O$9),IF('Vessel Profile'!$C$17="2 cycle",PolyFun(R16*100,5,'BSFC Data'!$G$3:$G$8),0)))/3240*'Vessel Profile'!$C$13</f>
        <v>0</v>
      </c>
      <c r="S27" s="484">
        <f>IF('Vessel Profile'!$C$17="4 cycle turbo",PolyFun(S16*100,4,'BSFC Data'!$W$3:$W$7),IF('Vessel Profile'!$C$17="4 cycle non-turbo",PolyFun(S16*100,6,'BSFC Data'!$O$3:$O$9),IF('Vessel Profile'!$C$17="2 cycle",PolyFun(S16*100,5,'BSFC Data'!$G$3:$G$8),0)))/3240*'Vessel Profile'!$C$13</f>
        <v>0</v>
      </c>
      <c r="T27" s="484">
        <f>IF('Vessel Profile'!$C$17="4 cycle turbo",PolyFun(T16*100,4,'BSFC Data'!$W$3:$W$7),IF('Vessel Profile'!$C$17="4 cycle non-turbo",PolyFun(T16*100,6,'BSFC Data'!$O$3:$O$9),IF('Vessel Profile'!$C$17="2 cycle",PolyFun(T16*100,5,'BSFC Data'!$G$3:$G$8),0)))/3240*'Vessel Profile'!$C$13</f>
        <v>0</v>
      </c>
      <c r="U27" s="484">
        <f>IF('Vessel Profile'!$C$17="4 cycle turbo",PolyFun(U16*100,4,'BSFC Data'!$W$3:$W$7),IF('Vessel Profile'!$C$17="4 cycle non-turbo",PolyFun(U16*100,6,'BSFC Data'!$O$3:$O$9),IF('Vessel Profile'!$C$17="2 cycle",PolyFun(U16*100,5,'BSFC Data'!$G$3:$G$8),0)))/3240*'Vessel Profile'!$C$13</f>
        <v>0</v>
      </c>
      <c r="V27" s="484">
        <f>IF('Vessel Profile'!$C$17="4 cycle turbo",PolyFun(V16*100,4,'BSFC Data'!$W$3:$W$7),IF('Vessel Profile'!$C$17="4 cycle non-turbo",PolyFun(V16*100,6,'BSFC Data'!$O$3:$O$9),IF('Vessel Profile'!$C$17="2 cycle",PolyFun(V16*100,5,'BSFC Data'!$G$3:$G$8),0)))/3240*'Vessel Profile'!$C$13</f>
        <v>0</v>
      </c>
      <c r="W27" s="484">
        <f>IF('Vessel Profile'!$C$17="4 cycle turbo",PolyFun(W16*100,4,'BSFC Data'!$W$3:$W$7),IF('Vessel Profile'!$C$17="4 cycle non-turbo",PolyFun(W16*100,6,'BSFC Data'!$O$3:$O$9),IF('Vessel Profile'!$C$17="2 cycle",PolyFun(W16*100,5,'BSFC Data'!$G$3:$G$8),0)))/3240*'Vessel Profile'!$C$13</f>
        <v>0</v>
      </c>
      <c r="X27" s="484">
        <f>IF('Vessel Profile'!$C$17="4 cycle turbo",PolyFun(X16*100,4,'BSFC Data'!$W$3:$W$7),IF('Vessel Profile'!$C$17="4 cycle non-turbo",PolyFun(X16*100,6,'BSFC Data'!$O$3:$O$9),IF('Vessel Profile'!$C$17="2 cycle",PolyFun(X16*100,5,'BSFC Data'!$G$3:$G$8),0)))/3240*'Vessel Profile'!$C$13</f>
        <v>0</v>
      </c>
      <c r="Y27" s="256"/>
      <c r="Z27" s="256"/>
    </row>
    <row r="28" spans="16:26" hidden="1">
      <c r="P28" s="252"/>
      <c r="Q28" s="494">
        <f>Q27*('Operating Mode 1 Summary'!$G$19+'Operating Mode 1 Summary'!$G$23+'Operating Mode 1 Summary'!$G$29+'Operating Mode 1 Summary'!$G$35+'Operating Mode 1 Summary'!$G$41)*'Vessel Profile'!$D$30</f>
        <v>0</v>
      </c>
      <c r="R28" s="495">
        <f>R27*('Operating Mode 1 Summary'!$G$20+'Operating Mode 1 Summary'!$G$24+'Operating Mode 1 Summary'!$G$30+'Operating Mode 1 Summary'!$G$36+'Operating Mode 1 Summary'!$G$42)*'Vessel Profile'!$F$30</f>
        <v>0</v>
      </c>
      <c r="S28" s="496">
        <f>S27*('Operating Mode 1 Summary'!$G$25+'Operating Mode 1 Summary'!$G$31+'Operating Mode 1 Summary'!$G$37+'Operating Mode 1 Summary'!$G$43)*'Vessel Profile'!$H$30</f>
        <v>0</v>
      </c>
      <c r="T28" s="497">
        <f>T27*('Operating Mode 1 Summary'!$G$26+'Operating Mode 1 Summary'!$G$32+'Operating Mode 1 Summary'!$G$38+'Operating Mode 1 Summary'!$G$44)*'Vessel Profile'!$I$30</f>
        <v>0</v>
      </c>
      <c r="U28" s="494">
        <f>U27*('Operating Mode 1 Summary'!$H$19+'Operating Mode 1 Summary'!$H$23+'Operating Mode 1 Summary'!$H$29+'Operating Mode 1 Summary'!$H$35+'Operating Mode 1 Summary'!$H$41)*'Vessel Profile'!$E$30</f>
        <v>0</v>
      </c>
      <c r="V28" s="495">
        <f>V27*('Operating Mode 1 Summary'!$H$20+'Operating Mode 1 Summary'!$H$24+'Operating Mode 1 Summary'!$H$30+'Operating Mode 1 Summary'!$H$36+'Operating Mode 1 Summary'!$H$42)*'Vessel Profile'!$G$30</f>
        <v>0</v>
      </c>
      <c r="W28" s="495">
        <f>W27*('Operating Mode 1 Summary'!$H$25+'Operating Mode 1 Summary'!$H$31+'Operating Mode 1 Summary'!$H$37+'Operating Mode 1 Summary'!$H$43)*'Vessel Profile'!$H$30</f>
        <v>0</v>
      </c>
      <c r="X28" s="498">
        <f>X27*('Operating Mode 1 Summary'!$H$26+'Operating Mode 1 Summary'!$H$32+'Operating Mode 1 Summary'!$H$38+'Operating Mode 1 Summary'!$H$44)*'Vessel Profile'!$I$30</f>
        <v>0</v>
      </c>
      <c r="Y28" s="256"/>
      <c r="Z28" s="256">
        <f>SUMIF(Q28:X28, "&gt;0")</f>
        <v>0</v>
      </c>
    </row>
    <row r="29" spans="16:26" hidden="1">
      <c r="P29" s="252" t="s">
        <v>180</v>
      </c>
      <c r="Q29" s="484">
        <f>IF('Vessel Profile'!$C$17="4 cycle turbo",PolyFun(Q17*100,4,'BSFC Data'!$W$3:$W$7),IF('Vessel Profile'!$C$17="4 cycle non-turbo",PolyFun(Q17*100,6,'BSFC Data'!$O$3:$O$9),IF('Vessel Profile'!$C$17="2 cycle",PolyFun(Q17*100,5,'BSFC Data'!$G$3:$G$8),0)))/3240*'Vessel Profile'!$C$13</f>
        <v>0</v>
      </c>
      <c r="R29" s="484">
        <f>IF('Vessel Profile'!$C$17="4 cycle turbo",PolyFun(R17*100,4,'BSFC Data'!$W$3:$W$7),IF('Vessel Profile'!$C$17="4 cycle non-turbo",PolyFun(R17*100,6,'BSFC Data'!$O$3:$O$9),IF('Vessel Profile'!$C$17="2 cycle",PolyFun(R17*100,5,'BSFC Data'!$G$3:$G$8),0)))/3240*'Vessel Profile'!$C$13</f>
        <v>0</v>
      </c>
      <c r="S29" s="484">
        <f>IF('Vessel Profile'!$C$17="4 cycle turbo",PolyFun(S17*100,4,'BSFC Data'!$W$3:$W$7),IF('Vessel Profile'!$C$17="4 cycle non-turbo",PolyFun(S17*100,6,'BSFC Data'!$O$3:$O$9),IF('Vessel Profile'!$C$17="2 cycle",PolyFun(S17*100,5,'BSFC Data'!$G$3:$G$8),0)))/3240*'Vessel Profile'!$C$13</f>
        <v>0</v>
      </c>
      <c r="T29" s="484">
        <f>IF('Vessel Profile'!$C$17="4 cycle turbo",PolyFun(T17*100,4,'BSFC Data'!$W$3:$W$7),IF('Vessel Profile'!$C$17="4 cycle non-turbo",PolyFun(T17*100,6,'BSFC Data'!$O$3:$O$9),IF('Vessel Profile'!$C$17="2 cycle",PolyFun(T17*100,5,'BSFC Data'!$G$3:$G$8),0)))/3240*'Vessel Profile'!$C$13</f>
        <v>0</v>
      </c>
      <c r="U29" s="484">
        <f>IF('Vessel Profile'!$C$17="4 cycle turbo",PolyFun(U17*100,4,'BSFC Data'!$W$3:$W$7),IF('Vessel Profile'!$C$17="4 cycle non-turbo",PolyFun(U17*100,6,'BSFC Data'!$O$3:$O$9),IF('Vessel Profile'!$C$17="2 cycle",PolyFun(U17*100,5,'BSFC Data'!$G$3:$G$8),0)))/3240*'Vessel Profile'!$C$13</f>
        <v>0</v>
      </c>
      <c r="V29" s="484">
        <f>IF('Vessel Profile'!$C$17="4 cycle turbo",PolyFun(V17*100,4,'BSFC Data'!$W$3:$W$7),IF('Vessel Profile'!$C$17="4 cycle non-turbo",PolyFun(V17*100,6,'BSFC Data'!$O$3:$O$9),IF('Vessel Profile'!$C$17="2 cycle",PolyFun(V17*100,5,'BSFC Data'!$G$3:$G$8),0)))/3240*'Vessel Profile'!$C$13</f>
        <v>0</v>
      </c>
      <c r="W29" s="484">
        <f>IF('Vessel Profile'!$C$17="4 cycle turbo",PolyFun(W17*100,4,'BSFC Data'!$W$3:$W$7),IF('Vessel Profile'!$C$17="4 cycle non-turbo",PolyFun(W17*100,6,'BSFC Data'!$O$3:$O$9),IF('Vessel Profile'!$C$17="2 cycle",PolyFun(W17*100,5,'BSFC Data'!$G$3:$G$8),0)))/3240*'Vessel Profile'!$C$13</f>
        <v>0</v>
      </c>
      <c r="X29" s="484">
        <f>IF('Vessel Profile'!$C$17="4 cycle turbo",PolyFun(X17*100,4,'BSFC Data'!$W$3:$W$7),IF('Vessel Profile'!$C$17="4 cycle non-turbo",PolyFun(X17*100,6,'BSFC Data'!$O$3:$O$9),IF('Vessel Profile'!$C$17="2 cycle",PolyFun(X17*100,5,'BSFC Data'!$G$3:$G$8),0)))/3240*'Vessel Profile'!$C$13</f>
        <v>0</v>
      </c>
      <c r="Y29" s="256"/>
      <c r="Z29" s="256"/>
    </row>
    <row r="30" spans="16:26" hidden="1">
      <c r="P30" s="252"/>
      <c r="Q30" s="494">
        <f>Q29*('Operating Mode 2 Summary'!$G$19+'Operating Mode 2 Summary'!$G$23+'Operating Mode 2 Summary'!$G$29+'Operating Mode 2 Summary'!$G$35+'Operating Mode 2 Summary'!$G$41)*'Vessel Profile'!$G$31</f>
        <v>0</v>
      </c>
      <c r="R30" s="495">
        <f>R29*('Operating Mode 2 Summary'!$G$20+'Operating Mode 2 Summary'!$G$24+'Operating Mode 2 Summary'!$G$30+'Operating Mode 2 Summary'!$G$36+'Operating Mode 2 Summary'!$G$43)*'Vessel Profile'!$F$31</f>
        <v>0</v>
      </c>
      <c r="S30" s="496">
        <f>S29*('Operating Mode 2 Summary'!$G$25+'Operating Mode 2 Summary'!$G$31+'Operating Mode 2 Summary'!$G$37+'Operating Mode 2 Summary'!$G$43)*'Vessel Profile'!$H$31</f>
        <v>0</v>
      </c>
      <c r="T30" s="497">
        <f>T29*('Operating Mode 2 Summary'!$G$26+'Operating Mode 2 Summary'!$G$32+'Operating Mode 2 Summary'!$G$38+'Operating Mode 2 Summary'!$G$44)*'Vessel Profile'!$I$31</f>
        <v>0</v>
      </c>
      <c r="U30" s="494">
        <f>U29*('Operating Mode 2 Summary'!$H$19+'Operating Mode 2 Summary'!$H$23+'Operating Mode 2 Summary'!$H$29+'Operating Mode 2 Summary'!$H$35+'Operating Mode 2 Summary'!$H$41)*'Vessel Profile'!$E$31</f>
        <v>0</v>
      </c>
      <c r="V30" s="495">
        <f>V29*('Operating Mode 2 Summary'!$H$20+'Operating Mode 2 Summary'!$H$24+'Operating Mode 2 Summary'!$H$30+'Operating Mode 2 Summary'!$H$36+'Operating Mode 2 Summary'!$H$43)*'Vessel Profile'!$G$31</f>
        <v>0</v>
      </c>
      <c r="W30" s="495">
        <f>W29*('Operating Mode 2 Summary'!$H$25+'Operating Mode 2 Summary'!$H$31+'Operating Mode 2 Summary'!$H$37+'Operating Mode 2 Summary'!$H$43)*'Vessel Profile'!$H$31</f>
        <v>0</v>
      </c>
      <c r="X30" s="498">
        <f>X29*('Operating Mode 2 Summary'!$H$26+'Operating Mode 2 Summary'!$H$32+'Operating Mode 2 Summary'!$H$38+'Operating Mode 2 Summary'!$H$44)*'Vessel Profile'!$I$31</f>
        <v>0</v>
      </c>
      <c r="Y30" s="256"/>
      <c r="Z30" s="256">
        <f>SUMIF(Q30:X30, "&gt;0")</f>
        <v>0</v>
      </c>
    </row>
    <row r="31" spans="16:26" hidden="1">
      <c r="P31" s="252" t="s">
        <v>181</v>
      </c>
      <c r="Q31" s="484">
        <f>IF('Vessel Profile'!$C$17="4 cycle turbo",PolyFun(Q18*100,4,'BSFC Data'!$W$3:$W$7),IF('Vessel Profile'!$C$17="4 cycle non-turbo",PolyFun(Q18*100,6,'BSFC Data'!$O$3:$O$9),IF('Vessel Profile'!$C$17="2 cycle",PolyFun(Q18*100,5,'BSFC Data'!$G$3:$G$8),0)))/3240*'Vessel Profile'!$C$13</f>
        <v>0</v>
      </c>
      <c r="R31" s="484">
        <f>IF('Vessel Profile'!$C$17="4 cycle turbo",PolyFun(R18*100,4,'BSFC Data'!$W$3:$W$7),IF('Vessel Profile'!$C$17="4 cycle non-turbo",PolyFun(R18*100,6,'BSFC Data'!$O$3:$O$9),IF('Vessel Profile'!$C$17="2 cycle",PolyFun(R18*100,5,'BSFC Data'!$G$3:$G$8),0)))/3240*'Vessel Profile'!$C$13</f>
        <v>0</v>
      </c>
      <c r="S31" s="484">
        <f>IF('Vessel Profile'!$C$17="4 cycle turbo",PolyFun(S18*100,4,'BSFC Data'!$W$3:$W$7),IF('Vessel Profile'!$C$17="4 cycle non-turbo",PolyFun(S18*100,6,'BSFC Data'!$O$3:$O$9),IF('Vessel Profile'!$C$17="2 cycle",PolyFun(S18*100,5,'BSFC Data'!$G$3:$G$8),0)))/3240*'Vessel Profile'!$C$13</f>
        <v>0</v>
      </c>
      <c r="T31" s="484">
        <f>IF('Vessel Profile'!$C$17="4 cycle turbo",PolyFun(T18*100,4,'BSFC Data'!$W$3:$W$7),IF('Vessel Profile'!$C$17="4 cycle non-turbo",PolyFun(T18*100,6,'BSFC Data'!$O$3:$O$9),IF('Vessel Profile'!$C$17="2 cycle",PolyFun(T18*100,5,'BSFC Data'!$G$3:$G$8),0)))/3240*'Vessel Profile'!$C$13</f>
        <v>0</v>
      </c>
      <c r="U31" s="484">
        <f>IF('Vessel Profile'!$C$17="4 cycle turbo",PolyFun(U18*100,4,'BSFC Data'!$W$3:$W$7),IF('Vessel Profile'!$C$17="4 cycle non-turbo",PolyFun(U18*100,6,'BSFC Data'!$O$3:$O$9),IF('Vessel Profile'!$C$17="2 cycle",PolyFun(U18*100,5,'BSFC Data'!$G$3:$G$8),0)))/3240*'Vessel Profile'!$C$13</f>
        <v>0</v>
      </c>
      <c r="V31" s="484">
        <f>IF('Vessel Profile'!$C$17="4 cycle turbo",PolyFun(V18*100,4,'BSFC Data'!$W$3:$W$7),IF('Vessel Profile'!$C$17="4 cycle non-turbo",PolyFun(V18*100,6,'BSFC Data'!$O$3:$O$9),IF('Vessel Profile'!$C$17="2 cycle",PolyFun(V18*100,5,'BSFC Data'!$G$3:$G$8),0)))/3240*'Vessel Profile'!$C$13</f>
        <v>0</v>
      </c>
      <c r="W31" s="484">
        <f>IF('Vessel Profile'!$C$17="4 cycle turbo",PolyFun(W18*100,4,'BSFC Data'!$W$3:$W$7),IF('Vessel Profile'!$C$17="4 cycle non-turbo",PolyFun(W18*100,6,'BSFC Data'!$O$3:$O$9),IF('Vessel Profile'!$C$17="2 cycle",PolyFun(W18*100,5,'BSFC Data'!$G$3:$G$8),0)))/3240*'Vessel Profile'!$C$13</f>
        <v>0</v>
      </c>
      <c r="X31" s="484">
        <f>IF('Vessel Profile'!$C$17="4 cycle turbo",PolyFun(X18*100,4,'BSFC Data'!$W$3:$W$7),IF('Vessel Profile'!$C$17="4 cycle non-turbo",PolyFun(X18*100,6,'BSFC Data'!$O$3:$O$9),IF('Vessel Profile'!$C$17="2 cycle",PolyFun(X18*100,5,'BSFC Data'!$G$3:$G$8),0)))/3240*'Vessel Profile'!$C$13</f>
        <v>0</v>
      </c>
      <c r="Y31" s="256"/>
      <c r="Z31" s="256"/>
    </row>
    <row r="32" spans="16:26" hidden="1">
      <c r="P32" s="252"/>
      <c r="Q32" s="494">
        <f>Q31*('Operating Mode 3 Summary'!$G$19+'Operating Mode 3 Summary'!$G$23+'Operating Mode 3 Summary'!$G$29+'Operating Mode 3 Summary'!$G$35+'Operating Mode 3 Summary'!$G$41)*'Vessel Profile'!$G$32</f>
        <v>0</v>
      </c>
      <c r="R32" s="495">
        <f>R31*('Operating Mode 3 Summary'!$G$20+'Operating Mode 3 Summary'!$G$24+'Operating Mode 3 Summary'!$G$30+'Operating Mode 3 Summary'!$G$36+'Operating Mode 3 Summary'!$G$44)*'Vessel Profile'!$F$32</f>
        <v>0</v>
      </c>
      <c r="S32" s="496">
        <f>S31*('Operating Mode 3 Summary'!$G$25+'Operating Mode 3 Summary'!$G$31+'Operating Mode 3 Summary'!$G$37+'Operating Mode 3 Summary'!$G$43)*'Vessel Profile'!$H$32</f>
        <v>0</v>
      </c>
      <c r="T32" s="497">
        <f>T31*('Operating Mode 3 Summary'!$G$26+'Operating Mode 3 Summary'!$G$32+'Operating Mode 3 Summary'!$G$38+'Operating Mode 3 Summary'!$G$44)*'Vessel Profile'!$I$32</f>
        <v>0</v>
      </c>
      <c r="U32" s="494">
        <f>U31*('Operating Mode 3 Summary'!$H$19+'Operating Mode 3 Summary'!$H$23+'Operating Mode 3 Summary'!$H$29+'Operating Mode 3 Summary'!$H$35+'Operating Mode 3 Summary'!$H$41)*'Vessel Profile'!$E$32</f>
        <v>0</v>
      </c>
      <c r="V32" s="495">
        <f>V31*('Operating Mode 3 Summary'!$H$20+'Operating Mode 3 Summary'!$H$24+'Operating Mode 3 Summary'!$H$30+'Operating Mode 3 Summary'!$H$36+'Operating Mode 3 Summary'!$H$44)*'Vessel Profile'!$H$32</f>
        <v>0</v>
      </c>
      <c r="W32" s="495">
        <f>W31*('Operating Mode 3 Summary'!$H$25+'Operating Mode 3 Summary'!$H$31+'Operating Mode 3 Summary'!$H$37+'Operating Mode 3 Summary'!$H$43)*'Vessel Profile'!$H$32</f>
        <v>0</v>
      </c>
      <c r="X32" s="498">
        <f>X31*('Operating Mode 3 Summary'!$H$26+'Operating Mode 3 Summary'!$H$32+'Operating Mode 3 Summary'!$H$38+'Operating Mode 3 Summary'!$H$44)*'Vessel Profile'!$I$32</f>
        <v>0</v>
      </c>
      <c r="Y32" s="256"/>
      <c r="Z32" s="256">
        <f>SUMIF(Q32:X32, "&gt;0")</f>
        <v>0</v>
      </c>
    </row>
    <row r="33" spans="16:26" hidden="1">
      <c r="P33" s="252" t="s">
        <v>182</v>
      </c>
      <c r="Q33" s="484">
        <f>IF('Vessel Profile'!$C$17="4 cycle turbo",PolyFun(Q19*100,4,'BSFC Data'!$W$3:$W$7),IF('Vessel Profile'!$C$17="4 cycle non-turbo",PolyFun(Q19*100,6,'BSFC Data'!$O$3:$O$9),IF('Vessel Profile'!$C$17="2 cycle",PolyFun(Q19*100,5,'BSFC Data'!$G$3:$G$8),0)))/3240*'Vessel Profile'!$C$13</f>
        <v>0</v>
      </c>
      <c r="R33" s="484">
        <f>IF('Vessel Profile'!$C$17="4 cycle turbo",PolyFun(R19*100,4,'BSFC Data'!$W$3:$W$7),IF('Vessel Profile'!$C$17="4 cycle non-turbo",PolyFun(R19*100,6,'BSFC Data'!$O$3:$O$9),IF('Vessel Profile'!$C$17="2 cycle",PolyFun(R19*100,5,'BSFC Data'!$G$3:$G$8),0)))/3240*'Vessel Profile'!$C$13</f>
        <v>0</v>
      </c>
      <c r="S33" s="484">
        <f>IF('Vessel Profile'!$C$17="4 cycle turbo",PolyFun(S19*100,4,'BSFC Data'!$W$3:$W$7),IF('Vessel Profile'!$C$17="4 cycle non-turbo",PolyFun(S19*100,6,'BSFC Data'!$O$3:$O$9),IF('Vessel Profile'!$C$17="2 cycle",PolyFun(S19*100,5,'BSFC Data'!$G$3:$G$8),0)))/3240*'Vessel Profile'!$C$13</f>
        <v>0</v>
      </c>
      <c r="T33" s="484">
        <f>IF('Vessel Profile'!$C$17="4 cycle turbo",PolyFun(T19*100,4,'BSFC Data'!$W$3:$W$7),IF('Vessel Profile'!$C$17="4 cycle non-turbo",PolyFun(T19*100,6,'BSFC Data'!$O$3:$O$9),IF('Vessel Profile'!$C$17="2 cycle",PolyFun(T19*100,5,'BSFC Data'!$G$3:$G$8),0)))/3240*'Vessel Profile'!$C$13</f>
        <v>0</v>
      </c>
      <c r="U33" s="484">
        <f>IF('Vessel Profile'!$C$17="4 cycle turbo",PolyFun(U19*100,4,'BSFC Data'!$W$3:$W$7),IF('Vessel Profile'!$C$17="4 cycle non-turbo",PolyFun(U19*100,6,'BSFC Data'!$O$3:$O$9),IF('Vessel Profile'!$C$17="2 cycle",PolyFun(U19*100,5,'BSFC Data'!$G$3:$G$8),0)))/3240*'Vessel Profile'!$C$13</f>
        <v>0</v>
      </c>
      <c r="V33" s="484">
        <f>IF('Vessel Profile'!$C$17="4 cycle turbo",PolyFun(V19*100,4,'BSFC Data'!$W$3:$W$7),IF('Vessel Profile'!$C$17="4 cycle non-turbo",PolyFun(V19*100,6,'BSFC Data'!$O$3:$O$9),IF('Vessel Profile'!$C$17="2 cycle",PolyFun(V19*100,5,'BSFC Data'!$G$3:$G$8),0)))/3240*'Vessel Profile'!$C$13</f>
        <v>0</v>
      </c>
      <c r="W33" s="484">
        <f>IF('Vessel Profile'!$C$17="4 cycle turbo",PolyFun(W19*100,4,'BSFC Data'!$W$3:$W$7),IF('Vessel Profile'!$C$17="4 cycle non-turbo",PolyFun(W19*100,6,'BSFC Data'!$O$3:$O$9),IF('Vessel Profile'!$C$17="2 cycle",PolyFun(W19*100,5,'BSFC Data'!$G$3:$G$8),0)))/3240*'Vessel Profile'!$C$13</f>
        <v>0</v>
      </c>
      <c r="X33" s="484">
        <f>IF('Vessel Profile'!$C$17="4 cycle turbo",PolyFun(X19*100,4,'BSFC Data'!$W$3:$W$7),IF('Vessel Profile'!$C$17="4 cycle non-turbo",PolyFun(X19*100,6,'BSFC Data'!$O$3:$O$9),IF('Vessel Profile'!$C$17="2 cycle",PolyFun(X19*100,5,'BSFC Data'!$G$3:$G$8),0)))/3240*'Vessel Profile'!$C$13</f>
        <v>0</v>
      </c>
      <c r="Y33" s="256"/>
      <c r="Z33" s="256"/>
    </row>
    <row r="34" spans="16:26" hidden="1">
      <c r="P34" s="252"/>
      <c r="Q34" s="494">
        <f>Q33*('Operating Mode 4 Summary'!$G$19+'Operating Mode 4 Summary'!$G$23+'Operating Mode 4 Summary'!$G$29+'Operating Mode 4 Summary'!$G$35+'Operating Mode 4 Summary'!$G$41)*'Vessel Profile'!$G$33</f>
        <v>0</v>
      </c>
      <c r="R34" s="495">
        <f>R33*('Operating Mode 4 Summary'!$G$20+'Operating Mode 4 Summary'!$G$24+'Operating Mode 4 Summary'!$G$30+'Operating Mode 4 Summary'!$G$36+'Operating Mode 4 Summary'!$G$45)*'Vessel Profile'!$F$33</f>
        <v>0</v>
      </c>
      <c r="S34" s="496">
        <f>S33*('Operating Mode 4 Summary'!$G$25+'Operating Mode 4 Summary'!$G$31+'Operating Mode 4 Summary'!$G$37+'Operating Mode 4 Summary'!$G$43)*'Vessel Profile'!$H$33</f>
        <v>0</v>
      </c>
      <c r="T34" s="497">
        <f>T33*('Operating Mode 4 Summary'!$G$26+'Operating Mode 4 Summary'!$G$32+'Operating Mode 4 Summary'!$G$38+'Operating Mode 4 Summary'!$G$44)*'Vessel Profile'!$I$33</f>
        <v>0</v>
      </c>
      <c r="U34" s="494">
        <f>U33*('Operating Mode 4 Summary'!$H$19+'Operating Mode 4 Summary'!$H$23+'Operating Mode 4 Summary'!$H$29+'Operating Mode 4 Summary'!$H$35+'Operating Mode 4 Summary'!$H$41)*'Vessel Profile'!$E$33</f>
        <v>0</v>
      </c>
      <c r="V34" s="495">
        <f>V33*('Operating Mode 4 Summary'!$H$20+'Operating Mode 4 Summary'!$H$24+'Operating Mode 4 Summary'!$H$30+'Operating Mode 4 Summary'!$H$36+'Operating Mode 4 Summary'!$H$45)*'Vessel Profile'!$G$33</f>
        <v>0</v>
      </c>
      <c r="W34" s="495">
        <f>W33*('Operating Mode 4 Summary'!$H$25+'Operating Mode 4 Summary'!$H$31+'Operating Mode 4 Summary'!$H$37+'Operating Mode 4 Summary'!$H$43)*'Vessel Profile'!$H$33</f>
        <v>0</v>
      </c>
      <c r="X34" s="498">
        <f>X33*('Operating Mode 4 Summary'!$H$26+'Operating Mode 4 Summary'!$H$32+'Operating Mode 4 Summary'!$H$38+'Operating Mode 4 Summary'!$H$44)*'Vessel Profile'!$I$33</f>
        <v>0</v>
      </c>
      <c r="Y34" s="256"/>
      <c r="Z34" s="256">
        <f>SUMIF(Q34:X34, "&gt;0")</f>
        <v>0</v>
      </c>
    </row>
    <row r="35" spans="16:26" hidden="1">
      <c r="P35" s="252"/>
      <c r="Q35" s="256"/>
      <c r="R35" s="256"/>
      <c r="S35" s="256"/>
      <c r="T35" s="256"/>
      <c r="U35" s="256"/>
      <c r="V35" s="256"/>
      <c r="W35" s="256"/>
      <c r="X35" s="256"/>
      <c r="Y35" s="256"/>
      <c r="Z35" s="256"/>
    </row>
    <row r="36" spans="16:26" hidden="1">
      <c r="P36" s="252" t="s">
        <v>183</v>
      </c>
      <c r="Q36" s="256">
        <f>SUM(Q28,Q30,Q32,Q34,U28,U30,U32,U34)</f>
        <v>0</v>
      </c>
      <c r="R36" s="256">
        <f>SUM(R28,R30,R32,R34,V28,V30,V32,V34)</f>
        <v>0</v>
      </c>
      <c r="S36" s="256">
        <f>SUM(S28,S30,S32,S34,W28,W30,W32,W34)</f>
        <v>0</v>
      </c>
      <c r="T36" s="256">
        <f>SUM(T28,T30,T32,T34,X28,X30,X32,X34)</f>
        <v>0</v>
      </c>
      <c r="U36" s="256"/>
      <c r="V36" s="256"/>
      <c r="W36" s="256"/>
      <c r="X36" s="256"/>
      <c r="Y36" s="256"/>
      <c r="Z36" s="256"/>
    </row>
    <row r="37" spans="16:26" hidden="1">
      <c r="P37" s="252"/>
      <c r="Q37" s="256"/>
      <c r="R37" s="256"/>
      <c r="S37" s="256"/>
      <c r="T37" s="256"/>
      <c r="U37" s="256"/>
      <c r="V37" s="256"/>
      <c r="W37" s="256"/>
      <c r="X37" s="256"/>
      <c r="Z37" s="176"/>
    </row>
    <row r="38" spans="16:26" hidden="1">
      <c r="P38" s="252"/>
      <c r="Q38" s="256"/>
      <c r="R38" s="256"/>
      <c r="S38" s="256"/>
      <c r="T38" s="256"/>
      <c r="U38" s="256"/>
      <c r="V38" s="256"/>
      <c r="W38" s="256"/>
      <c r="X38" s="256"/>
      <c r="Y38" s="89" t="s">
        <v>178</v>
      </c>
      <c r="Z38" s="176">
        <f>SUM(Z28:Z34)</f>
        <v>0</v>
      </c>
    </row>
    <row r="39" spans="16:26" hidden="1">
      <c r="P39" s="252"/>
      <c r="Q39" s="499" t="s">
        <v>35</v>
      </c>
      <c r="R39" s="499" t="s">
        <v>86</v>
      </c>
      <c r="S39" s="499" t="s">
        <v>101</v>
      </c>
      <c r="T39" s="499" t="s">
        <v>102</v>
      </c>
      <c r="U39" s="256"/>
      <c r="V39" s="256"/>
      <c r="W39" s="256"/>
      <c r="X39" s="256"/>
      <c r="Z39" s="176"/>
    </row>
    <row r="40" spans="16:26" hidden="1">
      <c r="P40" s="252"/>
      <c r="Q40" s="513" t="e">
        <f>IF(AND(Q16&lt;0.1,Q17&lt;0.1,Q17&lt;0.1,Q19&lt;0.1,U16&lt;0.1,U17&lt;0.1,U18&lt;0.1,U19&lt;0.1),0.15,IF(AND(Q16&lt;0.3,Q17&lt;0.3,Q17&lt;0.3,Q19&lt;0.3,U16&lt;0.3,U17&lt;0.3,U18&lt;0.3,U19&lt;0.3),0.5, 1))</f>
        <v>#DIV/0!</v>
      </c>
      <c r="R40" s="513" t="e">
        <f>IF(AND(R16&lt;0.1,R17&lt;0.1,R18&lt;0.1,R19&lt;0.1,V16&lt;0.1,V17&lt;0.1,V18&lt;0.1,V19&lt;0.1),0.15,IF(AND(R16&lt;0.3,R17&lt;0.3,R18&lt;0.3,R19&lt;0.3,V16&lt;0.3,V17&lt;0.3,V18&lt;0.3,V19&lt;0.3),0.5, 1))</f>
        <v>#DIV/0!</v>
      </c>
      <c r="S40" s="513" t="e">
        <f>IF(AND(S16&lt;0.1,S17&lt;0.1,S18&lt;0.1,S19&lt;0.1,W16&lt;0.1,W17&lt;0.1,W18&lt;0.1,W19&lt;0.1),0.15,IF(AND(S16&lt;0.3,S17&lt;0.3,S18&lt;0.3,S19&lt;0.3,W16&lt;0.3,W17&lt;0.3,W18&lt;0.3,W19&lt;0.3),0.5, 1))</f>
        <v>#DIV/0!</v>
      </c>
      <c r="T40" s="513" t="e">
        <f>IF(AND(T16&lt;0.1,T17&lt;0.1,T18&lt;0.1,T19&lt;0.1,X16&lt;0.1,X17&lt;0.1,X18&lt;0.1,X19&lt;0.1),0.15,IF(AND(T16&lt;0.3,T17&lt;0.3,T18&lt;0.3,T19&lt;0.3,X16&lt;0.3,X17&lt;0.3,X18&lt;0.3,X19&lt;0.3),0.5, 1))</f>
        <v>#DIV/0!</v>
      </c>
      <c r="U40" s="256"/>
      <c r="V40" s="256"/>
      <c r="W40" s="256"/>
      <c r="X40" s="256"/>
      <c r="Z40" s="176"/>
    </row>
    <row r="41" spans="16:26" hidden="1">
      <c r="P41" s="252"/>
      <c r="Q41" s="256"/>
      <c r="R41" s="256"/>
      <c r="S41" s="256"/>
      <c r="T41" s="256"/>
      <c r="U41" s="256"/>
      <c r="V41" s="256"/>
      <c r="W41" s="256"/>
      <c r="X41" s="256"/>
      <c r="Z41" s="176"/>
    </row>
    <row r="42" spans="16:26" hidden="1">
      <c r="P42" s="252"/>
      <c r="Q42" s="484">
        <f>IF('Vessel Profile'!$C$17="4 cycle turbo",PolyFun(Q16/Q40*100,4,'BSFC Data'!$W$3:$W$7),IF('Vessel Profile'!$C$17="4 cycle non-turbo",PolyFun(Q16/Q40*100,6,'BSFC Data'!$O$3:$O$9),IF('Vessel Profile'!$C$17="2 cycle",PolyFun(Q16/Q40*100,5,'BSFC Data'!$G$3:$G$8),0)))/3240*'Vessel Profile'!$C$13</f>
        <v>0</v>
      </c>
      <c r="R42" s="484">
        <f>IF('Vessel Profile'!$C$17="4 cycle turbo",PolyFun(R16/R40*100,4,'BSFC Data'!$W$3:$W$7),IF('Vessel Profile'!$C$17="4 cycle non-turbo",PolyFun(R16/R40*100,6,'BSFC Data'!$O$3:$O$9),IF('Vessel Profile'!$C$17="2 cycle",PolyFun(R16/R40*100,5,'BSFC Data'!$G$3:$G$8),0)))/3240*'Vessel Profile'!$C$13</f>
        <v>0</v>
      </c>
      <c r="S42" s="484">
        <f>IF('Vessel Profile'!$C$17="4 cycle turbo",PolyFun(S16/S40*100,4,'BSFC Data'!$W$3:$W$7),IF('Vessel Profile'!$C$17="4 cycle non-turbo",PolyFun(S16/S40*100,6,'BSFC Data'!$O$3:$O$9),IF('Vessel Profile'!$C$17="2 cycle",PolyFun(S16/S40*100,5,'BSFC Data'!$G$3:$G$8),0)))/3240*'Vessel Profile'!$C$13</f>
        <v>0</v>
      </c>
      <c r="T42" s="484">
        <f>IF('Vessel Profile'!$C$17="4 cycle turbo",PolyFun(T16/T40*100,4,'BSFC Data'!$W$3:$W$7),IF('Vessel Profile'!$C$17="4 cycle non-turbo",PolyFun(T16/T40*100,6,'BSFC Data'!$O$3:$O$9),IF('Vessel Profile'!$C$17="2 cycle",PolyFun(T16/T40*100,5,'BSFC Data'!$G$3:$G$8),0)))/3240*'Vessel Profile'!$C$13</f>
        <v>0</v>
      </c>
      <c r="U42" s="484">
        <f>IF('Vessel Profile'!$C$17="4 cycle turbo",PolyFun(U16/Q40*100,4,'BSFC Data'!$W$3:$W$7),IF('Vessel Profile'!$C$17="4 cycle non-turbo",PolyFun(U16/Q40*100,6,'BSFC Data'!$O$3:$O$9),IF('Vessel Profile'!$C$17="2 cycle",PolyFun(U16/Q40*100,5,'BSFC Data'!$G$3:$G$8),0)))/3240*'Vessel Profile'!$C$13</f>
        <v>0</v>
      </c>
      <c r="V42" s="484">
        <f>IF('Vessel Profile'!$C$17="4 cycle turbo",PolyFun(V16/R40*100,4,'BSFC Data'!$W$3:$W$7),IF('Vessel Profile'!$C$17="4 cycle non-turbo",PolyFun(V16/R40*100,6,'BSFC Data'!$O$3:$O$9),IF('Vessel Profile'!$C$17="2 cycle",PolyFun(V16/R40*100,5,'BSFC Data'!$G$3:$G$8),0)))/3240*'Vessel Profile'!$C$13</f>
        <v>0</v>
      </c>
      <c r="W42" s="484">
        <f>IF('Vessel Profile'!$C$17="4 cycle turbo",PolyFun(W16/S40*100,4,'BSFC Data'!$W$3:$W$7),IF('Vessel Profile'!$C$17="4 cycle non-turbo",PolyFun(W16/S40*100,6,'BSFC Data'!$O$3:$O$9),IF('Vessel Profile'!$C$17="2 cycle",PolyFun(W16/S40*100,5,'BSFC Data'!$G$3:$G$8),0)))/3240*'Vessel Profile'!$C$13</f>
        <v>0</v>
      </c>
      <c r="X42" s="484">
        <f>IF('Vessel Profile'!$C$17="4 cycle turbo",PolyFun(X16/T40*100,4,'BSFC Data'!$W$3:$W$7),IF('Vessel Profile'!$C$17="4 cycle non-turbo",PolyFun(X16/T40*100,6,'BSFC Data'!$O$3:$O$9),IF('Vessel Profile'!$C$17="2 cycle",PolyFun(X16/T40*100,5,'BSFC Data'!$G$3:$G$8),0)))/3240*'Vessel Profile'!$C$13</f>
        <v>0</v>
      </c>
      <c r="Z42" s="176"/>
    </row>
    <row r="43" spans="16:26" hidden="1">
      <c r="P43" s="252"/>
      <c r="Q43" s="494">
        <f>Q42*('Operating Mode 1 Summary'!$G$19+'Operating Mode 1 Summary'!$G$23+'Operating Mode 1 Summary'!$G$29+'Operating Mode 1 Summary'!$G$35+'Operating Mode 1 Summary'!$G$41)*'Vessel Profile'!$D$30</f>
        <v>0</v>
      </c>
      <c r="R43" s="495">
        <f>R42*('Operating Mode 1 Summary'!$G$20+'Operating Mode 1 Summary'!$G$24+'Operating Mode 1 Summary'!$G$30+'Operating Mode 1 Summary'!$G$36+'Operating Mode 1 Summary'!$G$42)*'Vessel Profile'!$F$30</f>
        <v>0</v>
      </c>
      <c r="S43" s="496">
        <f>S42*('Operating Mode 1 Summary'!$G$25+'Operating Mode 1 Summary'!$G$31+'Operating Mode 1 Summary'!$G$37+'Operating Mode 1 Summary'!$G$43)*'Vessel Profile'!$H$30</f>
        <v>0</v>
      </c>
      <c r="T43" s="497">
        <f>T42*('Operating Mode 1 Summary'!$G$26+'Operating Mode 1 Summary'!$G$32+'Operating Mode 1 Summary'!$G$38+'Operating Mode 1 Summary'!$G$44)*'Vessel Profile'!$I$30</f>
        <v>0</v>
      </c>
      <c r="U43" s="494">
        <f>U42*('Operating Mode 1 Summary'!$H$19+'Operating Mode 1 Summary'!$H$23+'Operating Mode 1 Summary'!$H$29+'Operating Mode 1 Summary'!$H$35+'Operating Mode 1 Summary'!$H$41)*'Vessel Profile'!$E$30</f>
        <v>0</v>
      </c>
      <c r="V43" s="495">
        <f>V42*('Operating Mode 1 Summary'!$H$20+'Operating Mode 1 Summary'!$H$24+'Operating Mode 1 Summary'!$H$30+'Operating Mode 1 Summary'!$H$36+'Operating Mode 1 Summary'!$H$42)*'Vessel Profile'!$G$30</f>
        <v>0</v>
      </c>
      <c r="W43" s="495">
        <f>W42*('Operating Mode 1 Summary'!$H$25+'Operating Mode 1 Summary'!$H$31+'Operating Mode 1 Summary'!$H$37+'Operating Mode 1 Summary'!$H$43)*'Vessel Profile'!$H$30</f>
        <v>0</v>
      </c>
      <c r="X43" s="498">
        <f>X42*('Operating Mode 1 Summary'!$H$26+'Operating Mode 1 Summary'!$H$32+'Operating Mode 1 Summary'!$H$38+'Operating Mode 1 Summary'!$H$44)*'Vessel Profile'!$I$30</f>
        <v>0</v>
      </c>
      <c r="Z43" s="176"/>
    </row>
    <row r="44" spans="16:26" hidden="1">
      <c r="P44" s="252"/>
      <c r="Q44" s="484">
        <f>IF('Vessel Profile'!$C$17="4 cycle turbo",PolyFun(Q17/Q40*100,4,'BSFC Data'!$W$3:$W$7),IF('Vessel Profile'!$C$17="4 cycle non-turbo",PolyFun(Q17/Q40*100,6,'BSFC Data'!$O$3:$O$9),IF('Vessel Profile'!$C$17="2 cycle",PolyFun(Q17/Q40*100,5,'BSFC Data'!$G$3:$G$8),0)))/3240*'Vessel Profile'!$C$13</f>
        <v>0</v>
      </c>
      <c r="R44" s="484">
        <f>IF('Vessel Profile'!$C$17="4 cycle turbo",PolyFun(R17/R40*100,4,'BSFC Data'!$W$3:$W$7),IF('Vessel Profile'!$C$17="4 cycle non-turbo",PolyFun(R17/R40*100,6,'BSFC Data'!$O$3:$O$9),IF('Vessel Profile'!$C$17="2 cycle",PolyFun(R17/R40*100,5,'BSFC Data'!$G$3:$G$8),0)))/3240*'Vessel Profile'!$C$13</f>
        <v>0</v>
      </c>
      <c r="S44" s="484">
        <f>IF('Vessel Profile'!$C$17="4 cycle turbo",PolyFun(S17/S40*100,4,'BSFC Data'!$W$3:$W$7),IF('Vessel Profile'!$C$17="4 cycle non-turbo",PolyFun(S17/S40*100,6,'BSFC Data'!$O$3:$O$9),IF('Vessel Profile'!$C$17="2 cycle",PolyFun(S17/S40*100,5,'BSFC Data'!$G$3:$G$8),0)))/3240*'Vessel Profile'!$C$13</f>
        <v>0</v>
      </c>
      <c r="T44" s="484">
        <f>IF('Vessel Profile'!$C$17="4 cycle turbo",PolyFun(T17/T40*100,4,'BSFC Data'!$W$3:$W$7),IF('Vessel Profile'!$C$17="4 cycle non-turbo",PolyFun(T17/T40*100,6,'BSFC Data'!$O$3:$O$9),IF('Vessel Profile'!$C$17="2 cycle",PolyFun(T17/T40*100,5,'BSFC Data'!$G$3:$G$8),0)))/3240*'Vessel Profile'!$C$13</f>
        <v>0</v>
      </c>
      <c r="U44" s="484">
        <f>IF('Vessel Profile'!$C$17="4 cycle turbo",PolyFun(U17/Q40*100,4,'BSFC Data'!$W$3:$W$7),IF('Vessel Profile'!$C$17="4 cycle non-turbo",PolyFun(U17/Q40*100,6,'BSFC Data'!$O$3:$O$9),IF('Vessel Profile'!$C$17="2 cycle",PolyFun(U17/Q40*100,5,'BSFC Data'!$G$3:$G$8),0)))/3240*'Vessel Profile'!$C$13</f>
        <v>0</v>
      </c>
      <c r="V44" s="484">
        <f>IF('Vessel Profile'!$C$17="4 cycle turbo",PolyFun(V17/R40*100,4,'BSFC Data'!$W$3:$W$7),IF('Vessel Profile'!$C$17="4 cycle non-turbo",PolyFun(V17/R40*100,6,'BSFC Data'!$O$3:$O$9),IF('Vessel Profile'!$C$17="2 cycle",PolyFun(V17/R40*100,5,'BSFC Data'!$G$3:$G$8),0)))/3240*'Vessel Profile'!$C$13</f>
        <v>0</v>
      </c>
      <c r="W44" s="484">
        <f>IF('Vessel Profile'!$C$17="4 cycle turbo",PolyFun(W17/S40*100,4,'BSFC Data'!$W$3:$W$7),IF('Vessel Profile'!$C$17="4 cycle non-turbo",PolyFun(W17/S40*100,6,'BSFC Data'!$O$3:$O$9),IF('Vessel Profile'!$C$17="2 cycle",PolyFun(W17/S40*100,5,'BSFC Data'!$G$3:$G$8),0)))/3240*'Vessel Profile'!$C$13</f>
        <v>0</v>
      </c>
      <c r="X44" s="484">
        <f>IF('Vessel Profile'!$C$17="4 cycle turbo",PolyFun(X17/T40*100,4,'BSFC Data'!$W$3:$W$7),IF('Vessel Profile'!$C$17="4 cycle non-turbo",PolyFun(X17/T40*100,6,'BSFC Data'!$O$3:$O$9),IF('Vessel Profile'!$C$17="2 cycle",PolyFun(X17/T40*100,5,'BSFC Data'!$G$3:$G$8),0)))/3240*'Vessel Profile'!$C$13</f>
        <v>0</v>
      </c>
      <c r="Z44" s="176"/>
    </row>
    <row r="45" spans="16:26" hidden="1">
      <c r="P45" s="252"/>
      <c r="Q45" s="494">
        <f>Q44*('Operating Mode 2 Summary'!$G$19+'Operating Mode 2 Summary'!$G$23+'Operating Mode 2 Summary'!$G$29+'Operating Mode 2 Summary'!$G$35+'Operating Mode 2 Summary'!$G$41)*'Vessel Profile'!$G$31</f>
        <v>0</v>
      </c>
      <c r="R45" s="495">
        <f>R44*('Operating Mode 2 Summary'!$G$20+'Operating Mode 2 Summary'!$G$24+'Operating Mode 2 Summary'!$G$30+'Operating Mode 2 Summary'!$G$36+'Operating Mode 2 Summary'!$G$43)*'Vessel Profile'!$F$31</f>
        <v>0</v>
      </c>
      <c r="S45" s="496">
        <f>S44*('Operating Mode 2 Summary'!$G$25+'Operating Mode 2 Summary'!$G$31+'Operating Mode 2 Summary'!$G$37+'Operating Mode 2 Summary'!$G$43)*'Vessel Profile'!$H$31</f>
        <v>0</v>
      </c>
      <c r="T45" s="497">
        <f>T44*('Operating Mode 2 Summary'!$G$26+'Operating Mode 2 Summary'!$G$32+'Operating Mode 2 Summary'!$G$38+'Operating Mode 2 Summary'!$G$44)*'Vessel Profile'!$I$31</f>
        <v>0</v>
      </c>
      <c r="U45" s="494">
        <f>U44*('Operating Mode 2 Summary'!$H$19+'Operating Mode 2 Summary'!$H$23+'Operating Mode 2 Summary'!$H$29+'Operating Mode 2 Summary'!$H$35+'Operating Mode 2 Summary'!$H$41)*'Vessel Profile'!$E$31</f>
        <v>0</v>
      </c>
      <c r="V45" s="495">
        <f>V44*('Operating Mode 2 Summary'!$H$20+'Operating Mode 2 Summary'!$H$24+'Operating Mode 2 Summary'!$H$30+'Operating Mode 2 Summary'!$H$36+'Operating Mode 2 Summary'!$H$43)*'Vessel Profile'!$G$31</f>
        <v>0</v>
      </c>
      <c r="W45" s="495">
        <f>W44*('Operating Mode 2 Summary'!$H$25+'Operating Mode 2 Summary'!$H$31+'Operating Mode 2 Summary'!$H$37+'Operating Mode 2 Summary'!$H$43)*'Vessel Profile'!$H$31</f>
        <v>0</v>
      </c>
      <c r="X45" s="498">
        <f>X44*('Operating Mode 2 Summary'!$H$26+'Operating Mode 2 Summary'!$H$32+'Operating Mode 2 Summary'!$H$38+'Operating Mode 2 Summary'!$H$44)*'Vessel Profile'!$I$31</f>
        <v>0</v>
      </c>
      <c r="Z45" s="176"/>
    </row>
    <row r="46" spans="16:26" hidden="1">
      <c r="P46" s="252"/>
      <c r="Q46" s="484">
        <f>IF('Vessel Profile'!$C$17="4 cycle turbo",PolyFun(Q18/Q40*100,4,'BSFC Data'!$W$3:$W$7),IF('Vessel Profile'!$C$17="4 cycle non-turbo",PolyFun(Q18/Q40*100,6,'BSFC Data'!$O$3:$O$9),IF('Vessel Profile'!$C$17="2 cycle",PolyFun(Q18/Q40*100,5,'BSFC Data'!$G$3:$G$8),0)))/3240*'Vessel Profile'!$C$13</f>
        <v>0</v>
      </c>
      <c r="R46" s="484">
        <f>IF('Vessel Profile'!$C$17="4 cycle turbo",PolyFun(R18/R40*100,4,'BSFC Data'!$W$3:$W$7),IF('Vessel Profile'!$C$17="4 cycle non-turbo",PolyFun(R18/R40*100,6,'BSFC Data'!$O$3:$O$9),IF('Vessel Profile'!$C$17="2 cycle",PolyFun(R18/R40*100,5,'BSFC Data'!$G$3:$G$8),0)))/3240*'Vessel Profile'!$C$13</f>
        <v>0</v>
      </c>
      <c r="S46" s="484">
        <f>IF('Vessel Profile'!$C$17="4 cycle turbo",PolyFun(S18/S40*100,4,'BSFC Data'!$W$3:$W$7),IF('Vessel Profile'!$C$17="4 cycle non-turbo",PolyFun(S18/S40*100,6,'BSFC Data'!$O$3:$O$9),IF('Vessel Profile'!$C$17="2 cycle",PolyFun(S18/S40*100,5,'BSFC Data'!$G$3:$G$8),0)))/3240*'Vessel Profile'!$C$13</f>
        <v>0</v>
      </c>
      <c r="T46" s="484">
        <f>IF('Vessel Profile'!$C$17="4 cycle turbo",PolyFun(T18/T40*100,4,'BSFC Data'!$W$3:$W$7),IF('Vessel Profile'!$C$17="4 cycle non-turbo",PolyFun(T18/T40*100,6,'BSFC Data'!$O$3:$O$9),IF('Vessel Profile'!$C$17="2 cycle",PolyFun(T18/T40*100,5,'BSFC Data'!$G$3:$G$8),0)))/3240*'Vessel Profile'!$C$13</f>
        <v>0</v>
      </c>
      <c r="U46" s="484">
        <f>IF('Vessel Profile'!$C$17="4 cycle turbo",PolyFun(U18/Q40*100,4,'BSFC Data'!$W$3:$W$7),IF('Vessel Profile'!$C$17="4 cycle non-turbo",PolyFun(U18/Q40*100,6,'BSFC Data'!$O$3:$O$9),IF('Vessel Profile'!$C$17="2 cycle",PolyFun(U18/Q40*100,5,'BSFC Data'!$G$3:$G$8),0)))/3240*'Vessel Profile'!$C$13</f>
        <v>0</v>
      </c>
      <c r="V46" s="484">
        <f>IF('Vessel Profile'!$C$17="4 cycle turbo",PolyFun(V18/R40*100,4,'BSFC Data'!$W$3:$W$7),IF('Vessel Profile'!$C$17="4 cycle non-turbo",PolyFun(V18/R40*100,6,'BSFC Data'!$O$3:$O$9),IF('Vessel Profile'!$C$17="2 cycle",PolyFun(V18/R40*100,5,'BSFC Data'!$G$3:$G$8),0)))/3240*'Vessel Profile'!$C$13</f>
        <v>0</v>
      </c>
      <c r="W46" s="484">
        <f>IF('Vessel Profile'!$C$17="4 cycle turbo",PolyFun(W18/S40*100,4,'BSFC Data'!$W$3:$W$7),IF('Vessel Profile'!$C$17="4 cycle non-turbo",PolyFun(W18/S40*100,6,'BSFC Data'!$O$3:$O$9),IF('Vessel Profile'!$C$17="2 cycle",PolyFun(W18/S40*100,5,'BSFC Data'!$G$3:$G$8),0)))/3240*'Vessel Profile'!$C$13</f>
        <v>0</v>
      </c>
      <c r="X46" s="484">
        <f>IF('Vessel Profile'!$C$17="4 cycle turbo",PolyFun(X18/T40*100,4,'BSFC Data'!$W$3:$W$7),IF('Vessel Profile'!$C$17="4 cycle non-turbo",PolyFun(X18/T40*100,6,'BSFC Data'!$O$3:$O$9),IF('Vessel Profile'!$C$17="2 cycle",PolyFun(X18/T40*100,5,'BSFC Data'!$G$3:$G$8),0)))/3240*'Vessel Profile'!$C$13</f>
        <v>0</v>
      </c>
      <c r="Z46" s="176"/>
    </row>
    <row r="47" spans="16:26" hidden="1">
      <c r="P47" s="252"/>
      <c r="Q47" s="494">
        <f>Q46*('Operating Mode 3 Summary'!$G$19+'Operating Mode 3 Summary'!$G$23+'Operating Mode 3 Summary'!$G$29+'Operating Mode 3 Summary'!$G$35+'Operating Mode 3 Summary'!$G$41)*'Vessel Profile'!$G$32</f>
        <v>0</v>
      </c>
      <c r="R47" s="495">
        <f>R46*('Operating Mode 3 Summary'!$G$20+'Operating Mode 3 Summary'!$G$24+'Operating Mode 3 Summary'!$G$30+'Operating Mode 3 Summary'!$G$36+'Operating Mode 3 Summary'!$G$44)*'Vessel Profile'!$F$32</f>
        <v>0</v>
      </c>
      <c r="S47" s="496">
        <f>S46*('Operating Mode 3 Summary'!$G$25+'Operating Mode 3 Summary'!$G$31+'Operating Mode 3 Summary'!$G$37+'Operating Mode 3 Summary'!$G$43)*'Vessel Profile'!$H$32</f>
        <v>0</v>
      </c>
      <c r="T47" s="497">
        <f>T46*('Operating Mode 3 Summary'!$G$26+'Operating Mode 3 Summary'!$G$32+'Operating Mode 3 Summary'!$G$38+'Operating Mode 3 Summary'!$G$44)*'Vessel Profile'!$I$32</f>
        <v>0</v>
      </c>
      <c r="U47" s="494">
        <f>U46*('Operating Mode 3 Summary'!$H$19+'Operating Mode 3 Summary'!$H$23+'Operating Mode 3 Summary'!$H$29+'Operating Mode 3 Summary'!$H$35+'Operating Mode 3 Summary'!$H$41)*'Vessel Profile'!$E$32</f>
        <v>0</v>
      </c>
      <c r="V47" s="495">
        <f>V46*('Operating Mode 3 Summary'!$H$20+'Operating Mode 3 Summary'!$H$24+'Operating Mode 3 Summary'!$H$30+'Operating Mode 3 Summary'!$H$36+'Operating Mode 3 Summary'!$H$44)*'Vessel Profile'!$H$32</f>
        <v>0</v>
      </c>
      <c r="W47" s="495">
        <f>W46*('Operating Mode 3 Summary'!$H$25+'Operating Mode 3 Summary'!$H$31+'Operating Mode 3 Summary'!$H$37+'Operating Mode 3 Summary'!$H$43)*'Vessel Profile'!$H$32</f>
        <v>0</v>
      </c>
      <c r="X47" s="498">
        <f>X46*('Operating Mode 3 Summary'!$H$26+'Operating Mode 3 Summary'!$H$32+'Operating Mode 3 Summary'!$H$38+'Operating Mode 3 Summary'!$H$44)*'Vessel Profile'!$I$32</f>
        <v>0</v>
      </c>
      <c r="Z47" s="176"/>
    </row>
    <row r="48" spans="16:26" hidden="1">
      <c r="P48" s="252"/>
      <c r="Q48" s="484">
        <f>IF('Vessel Profile'!$C$17="4 cycle turbo",PolyFun(Q19/Q40*100,4,'BSFC Data'!$W$3:$W$7),IF('Vessel Profile'!$C$17="4 cycle non-turbo",PolyFun(Q19/Q40*100,6,'BSFC Data'!$O$3:$O$9),IF('Vessel Profile'!$C$17="2 cycle",PolyFun(Q19/Q40*100,5,'BSFC Data'!$G$3:$G$8),0)))/3240*'Vessel Profile'!$C$13</f>
        <v>0</v>
      </c>
      <c r="R48" s="484">
        <f>IF('Vessel Profile'!$C$17="4 cycle turbo",PolyFun(R19/R40*100,4,'BSFC Data'!$W$3:$W$7),IF('Vessel Profile'!$C$17="4 cycle non-turbo",PolyFun(R19/R40*100,6,'BSFC Data'!$O$3:$O$9),IF('Vessel Profile'!$C$17="2 cycle",PolyFun(R19/R40*100,5,'BSFC Data'!$G$3:$G$8),0)))/3240*'Vessel Profile'!$C$13</f>
        <v>0</v>
      </c>
      <c r="S48" s="484">
        <f>IF('Vessel Profile'!$C$17="4 cycle turbo",PolyFun(S19/S40*100,4,'BSFC Data'!$W$3:$W$7),IF('Vessel Profile'!$C$17="4 cycle non-turbo",PolyFun(S19/S40*100,6,'BSFC Data'!$O$3:$O$9),IF('Vessel Profile'!$C$17="2 cycle",PolyFun(S19/S40*100,5,'BSFC Data'!$G$3:$G$8),0)))/3240*'Vessel Profile'!$C$13</f>
        <v>0</v>
      </c>
      <c r="T48" s="484">
        <f>IF('Vessel Profile'!$C$17="4 cycle turbo",PolyFun(T19/T40*100,4,'BSFC Data'!$W$3:$W$7),IF('Vessel Profile'!$C$17="4 cycle non-turbo",PolyFun(T19/T40*100,6,'BSFC Data'!$O$3:$O$9),IF('Vessel Profile'!$C$17="2 cycle",PolyFun(T19/T40*100,5,'BSFC Data'!$G$3:$G$8),0)))/3240*'Vessel Profile'!$C$13</f>
        <v>0</v>
      </c>
      <c r="U48" s="484">
        <f>IF('Vessel Profile'!$C$17="4 cycle turbo",PolyFun(U19/Q40*100,4,'BSFC Data'!$W$3:$W$7),IF('Vessel Profile'!$C$17="4 cycle non-turbo",PolyFun(U19/Q40*100,6,'BSFC Data'!$O$3:$O$9),IF('Vessel Profile'!$C$17="2 cycle",PolyFun(U19/Q40*100,5,'BSFC Data'!$G$3:$G$8),0)))/3240*'Vessel Profile'!$C$13</f>
        <v>0</v>
      </c>
      <c r="V48" s="484">
        <f>IF('Vessel Profile'!$C$17="4 cycle turbo",PolyFun(V19/R40*100,4,'BSFC Data'!$W$3:$W$7),IF('Vessel Profile'!$C$17="4 cycle non-turbo",PolyFun(V19/R40*100,6,'BSFC Data'!$O$3:$O$9),IF('Vessel Profile'!$C$17="2 cycle",PolyFun(V19/R40*100,5,'BSFC Data'!$G$3:$G$8),0)))/3240*'Vessel Profile'!$C$13</f>
        <v>0</v>
      </c>
      <c r="W48" s="484">
        <f>IF('Vessel Profile'!$C$17="4 cycle turbo",PolyFun(W19/S40*100,4,'BSFC Data'!$W$3:$W$7),IF('Vessel Profile'!$C$17="4 cycle non-turbo",PolyFun(W19/S40*100,6,'BSFC Data'!$O$3:$O$9),IF('Vessel Profile'!$C$17="2 cycle",PolyFun(W19/S40*100,5,'BSFC Data'!$G$3:$G$8),0)))/3240*'Vessel Profile'!$C$13</f>
        <v>0</v>
      </c>
      <c r="X48" s="484">
        <f>IF('Vessel Profile'!$C$17="4 cycle turbo",PolyFun(X19/T40*100,4,'BSFC Data'!$W$3:$W$7),IF('Vessel Profile'!$C$17="4 cycle non-turbo",PolyFun(X19/T40*100,6,'BSFC Data'!$O$3:$O$9),IF('Vessel Profile'!$C$17="2 cycle",PolyFun(X19/T40*100,5,'BSFC Data'!$G$3:$G$8),0)))/3240*'Vessel Profile'!$C$13</f>
        <v>0</v>
      </c>
      <c r="Z48" s="176"/>
    </row>
    <row r="49" spans="15:26" hidden="1">
      <c r="P49" s="252"/>
      <c r="Q49" s="494">
        <f>Q48*('Operating Mode 4 Summary'!$G$19+'Operating Mode 4 Summary'!$G$23+'Operating Mode 4 Summary'!$G$29+'Operating Mode 4 Summary'!$G$35+'Operating Mode 4 Summary'!$G$41)*'Vessel Profile'!$G$33</f>
        <v>0</v>
      </c>
      <c r="R49" s="495">
        <f>R48*('Operating Mode 4 Summary'!$G$20+'Operating Mode 4 Summary'!$G$24+'Operating Mode 4 Summary'!$G$30+'Operating Mode 4 Summary'!$G$36+'Operating Mode 4 Summary'!$G$45)*'Vessel Profile'!$F$33</f>
        <v>0</v>
      </c>
      <c r="S49" s="496">
        <f>S48*('Operating Mode 4 Summary'!$G$25+'Operating Mode 4 Summary'!$G$31+'Operating Mode 4 Summary'!$G$37+'Operating Mode 4 Summary'!$G$43)*'Vessel Profile'!$H$33</f>
        <v>0</v>
      </c>
      <c r="T49" s="497">
        <f>T48*('Operating Mode 4 Summary'!$G$26+'Operating Mode 4 Summary'!$G$32+'Operating Mode 4 Summary'!$G$38+'Operating Mode 4 Summary'!$G$44)*'Vessel Profile'!$I$33</f>
        <v>0</v>
      </c>
      <c r="U49" s="494">
        <f>U48*('Operating Mode 4 Summary'!$H$19+'Operating Mode 4 Summary'!$H$23+'Operating Mode 4 Summary'!$H$29+'Operating Mode 4 Summary'!$H$35+'Operating Mode 4 Summary'!$H$41)*'Vessel Profile'!$E$33</f>
        <v>0</v>
      </c>
      <c r="V49" s="495">
        <f>V48*('Operating Mode 4 Summary'!$H$20+'Operating Mode 4 Summary'!$H$24+'Operating Mode 4 Summary'!$H$30+'Operating Mode 4 Summary'!$H$36+'Operating Mode 4 Summary'!$H$45)*'Vessel Profile'!$G$33</f>
        <v>0</v>
      </c>
      <c r="W49" s="495">
        <f>W48*('Operating Mode 4 Summary'!$H$25+'Operating Mode 4 Summary'!$H$31+'Operating Mode 4 Summary'!$H$37+'Operating Mode 4 Summary'!$H$43)*'Vessel Profile'!$H$33</f>
        <v>0</v>
      </c>
      <c r="X49" s="498">
        <f>X48*('Operating Mode 4 Summary'!$H$26+'Operating Mode 4 Summary'!$H$32+'Operating Mode 4 Summary'!$H$38+'Operating Mode 4 Summary'!$H$44)*'Vessel Profile'!$I$33</f>
        <v>0</v>
      </c>
      <c r="Z49" s="176"/>
    </row>
    <row r="50" spans="15:26" hidden="1">
      <c r="P50" s="252"/>
      <c r="Q50" s="252"/>
      <c r="R50" s="252"/>
      <c r="S50" s="252"/>
      <c r="T50" s="252"/>
      <c r="U50" s="252"/>
      <c r="V50" s="252"/>
      <c r="W50" s="252"/>
      <c r="X50" s="252"/>
      <c r="Z50" s="176"/>
    </row>
    <row r="51" spans="15:26" hidden="1">
      <c r="Q51" s="174">
        <f>SUM(Q43,Q45,Q47,Q49,U43,U45,U47,U49)</f>
        <v>0</v>
      </c>
      <c r="R51" s="174">
        <f>SUM(R43,R45,R47,R49,V43,V45,V47,V49)</f>
        <v>0</v>
      </c>
      <c r="S51" s="174">
        <f>SUM(S43,S45,S47,S49,W43,W45,W47,W49)</f>
        <v>0</v>
      </c>
      <c r="T51" s="174">
        <f>SUM(T43,T45,T47,T49,X43,X45,X47,X49)</f>
        <v>0</v>
      </c>
      <c r="Y51" s="89" t="s">
        <v>184</v>
      </c>
      <c r="Z51" s="176">
        <f>SUMIF(Q51:T51, "&gt;0")</f>
        <v>0</v>
      </c>
    </row>
    <row r="52" spans="15:26">
      <c r="Q52" s="175"/>
      <c r="Z52" s="176"/>
    </row>
    <row r="53" spans="15:26" ht="16" thickBot="1">
      <c r="Q53" s="175"/>
      <c r="Y53" s="89" t="s">
        <v>185</v>
      </c>
      <c r="Z53" s="176">
        <f>Z38-Z51</f>
        <v>0</v>
      </c>
    </row>
    <row r="54" spans="15:26" ht="17" thickTop="1" thickBot="1">
      <c r="P54" s="177"/>
      <c r="Q54" s="179" t="s">
        <v>35</v>
      </c>
      <c r="R54" s="180" t="s">
        <v>86</v>
      </c>
      <c r="S54" s="180" t="s">
        <v>101</v>
      </c>
      <c r="T54" s="181" t="s">
        <v>102</v>
      </c>
    </row>
    <row r="55" spans="15:26" ht="32">
      <c r="P55" s="178" t="s">
        <v>192</v>
      </c>
      <c r="Q55" s="182">
        <f>$Q$36</f>
        <v>0</v>
      </c>
      <c r="R55" s="183">
        <f>$R$36</f>
        <v>0</v>
      </c>
      <c r="S55" s="183">
        <f>$S$36</f>
        <v>0</v>
      </c>
      <c r="T55" s="184">
        <f>$T$36</f>
        <v>0</v>
      </c>
    </row>
    <row r="56" spans="15:26" ht="16">
      <c r="P56" s="178" t="s">
        <v>187</v>
      </c>
      <c r="Q56" s="185" t="e">
        <f>1-$Q$40</f>
        <v>#DIV/0!</v>
      </c>
      <c r="R56" s="186" t="e">
        <f>1-$R$40</f>
        <v>#DIV/0!</v>
      </c>
      <c r="S56" s="186" t="e">
        <f>1-$S$40</f>
        <v>#DIV/0!</v>
      </c>
      <c r="T56" s="187" t="e">
        <f>1-$T$40</f>
        <v>#DIV/0!</v>
      </c>
    </row>
    <row r="57" spans="15:26" ht="32">
      <c r="O57" s="109"/>
      <c r="P57" s="178" t="s">
        <v>186</v>
      </c>
      <c r="Q57" s="185">
        <f>$Q$51</f>
        <v>0</v>
      </c>
      <c r="R57" s="186">
        <f>$R$51</f>
        <v>0</v>
      </c>
      <c r="S57" s="186">
        <f>$S$51</f>
        <v>0</v>
      </c>
      <c r="T57" s="187">
        <f>$T$51</f>
        <v>0</v>
      </c>
    </row>
    <row r="58" spans="15:26" ht="16">
      <c r="P58" s="178" t="s">
        <v>188</v>
      </c>
      <c r="Q58" s="201">
        <f>$Q$55-$Q$57</f>
        <v>0</v>
      </c>
      <c r="R58" s="202">
        <f>$R$55-$R$57</f>
        <v>0</v>
      </c>
      <c r="S58" s="202">
        <f>$S$55-$S$57</f>
        <v>0</v>
      </c>
      <c r="T58" s="203">
        <f>$T$55-$T$57</f>
        <v>0</v>
      </c>
    </row>
    <row r="59" spans="15:26" ht="49" thickBot="1">
      <c r="P59" s="189" t="s">
        <v>189</v>
      </c>
      <c r="Q59" s="188">
        <f>SUMIF($Q$58:$T$58, "&gt;0")</f>
        <v>0</v>
      </c>
      <c r="R59" s="514"/>
      <c r="S59" s="514"/>
      <c r="T59" s="515"/>
    </row>
    <row r="60" spans="15:26" ht="16" thickTop="1">
      <c r="Q60" s="175"/>
    </row>
    <row r="61" spans="15:26" ht="16" thickBot="1">
      <c r="Q61" s="175"/>
    </row>
    <row r="62" spans="15:26" ht="32">
      <c r="P62" s="193" t="s">
        <v>353</v>
      </c>
      <c r="Q62" s="215">
        <v>40000</v>
      </c>
      <c r="R62" s="190"/>
    </row>
    <row r="63" spans="15:26" ht="33" thickBot="1">
      <c r="P63" s="194" t="s">
        <v>190</v>
      </c>
      <c r="Q63" s="191" t="e">
        <f>Q62/Q59</f>
        <v>#DIV/0!</v>
      </c>
      <c r="R63" s="192" t="s">
        <v>191</v>
      </c>
    </row>
    <row r="64" spans="15:26">
      <c r="Q64" s="175"/>
    </row>
    <row r="65" spans="17:17">
      <c r="Q65" s="175"/>
    </row>
  </sheetData>
  <sheetProtection sheet="1" objects="1" scenarios="1" selectLockedCells="1"/>
  <mergeCells count="4">
    <mergeCell ref="Q14:T14"/>
    <mergeCell ref="U14:X14"/>
    <mergeCell ref="P13:X13"/>
    <mergeCell ref="V4:X4"/>
  </mergeCells>
  <hyperlinks>
    <hyperlink ref="V4" location="'Vessel Summary'!A1" display="Return to Vessel Summary" xr:uid="{00000000-0004-0000-0F00-000000000000}"/>
  </hyperlinks>
  <pageMargins left="0.7" right="0.7" top="0.75" bottom="0.75" header="0.3" footer="0.3"/>
  <pageSetup orientation="portrait" verticalDpi="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1" tint="4.9989318521683403E-2"/>
  </sheetPr>
  <dimension ref="A1:X42"/>
  <sheetViews>
    <sheetView showGridLines="0" workbookViewId="0">
      <selection activeCell="F14" sqref="F14"/>
    </sheetView>
  </sheetViews>
  <sheetFormatPr baseColWidth="10" defaultColWidth="0" defaultRowHeight="15" zeroHeight="1"/>
  <cols>
    <col min="1" max="16" width="9.1640625" customWidth="1"/>
    <col min="17" max="18" width="9.1640625" style="233" customWidth="1"/>
    <col min="19" max="24" width="0" hidden="1" customWidth="1"/>
    <col min="25" max="16384" width="9.1640625" hidden="1"/>
  </cols>
  <sheetData>
    <row r="1" spans="2:24" ht="21.75" customHeight="1">
      <c r="T1" s="234" t="s">
        <v>243</v>
      </c>
      <c r="U1" s="235" t="s">
        <v>244</v>
      </c>
      <c r="V1" s="234" t="s">
        <v>227</v>
      </c>
      <c r="W1" s="234" t="s">
        <v>32</v>
      </c>
      <c r="X1" s="234" t="s">
        <v>245</v>
      </c>
    </row>
    <row r="2" spans="2:24">
      <c r="H2" s="947"/>
      <c r="I2" s="948"/>
      <c r="J2" s="948"/>
      <c r="T2" s="236">
        <v>2.7</v>
      </c>
      <c r="U2" s="237">
        <v>1100</v>
      </c>
      <c r="V2" s="236">
        <v>229.09136762212808</v>
      </c>
      <c r="W2" s="236">
        <v>37.5</v>
      </c>
      <c r="X2" s="236">
        <v>21.551724137931032</v>
      </c>
    </row>
    <row r="3" spans="2:24">
      <c r="I3" s="947" t="s">
        <v>197</v>
      </c>
      <c r="J3" s="948"/>
      <c r="K3" s="948"/>
      <c r="T3" s="236">
        <v>3</v>
      </c>
      <c r="U3" s="237">
        <v>1150</v>
      </c>
      <c r="V3" s="236">
        <v>216.94258297550002</v>
      </c>
      <c r="W3" s="236">
        <v>44</v>
      </c>
      <c r="X3" s="236">
        <v>25.287356321839084</v>
      </c>
    </row>
    <row r="4" spans="2:24">
      <c r="T4" s="236">
        <v>4</v>
      </c>
      <c r="U4" s="237">
        <v>1300</v>
      </c>
      <c r="V4" s="236">
        <v>195.80458771122056</v>
      </c>
      <c r="W4" s="236">
        <v>65</v>
      </c>
      <c r="X4" s="236">
        <v>37.356321839080458</v>
      </c>
    </row>
    <row r="5" spans="2:24">
      <c r="T5" s="236">
        <v>5</v>
      </c>
      <c r="U5" s="237">
        <v>1450</v>
      </c>
      <c r="V5" s="236">
        <v>176.76803057262967</v>
      </c>
      <c r="W5" s="236">
        <v>90</v>
      </c>
      <c r="X5" s="236">
        <v>51.724137931034484</v>
      </c>
    </row>
    <row r="6" spans="2:24">
      <c r="T6" s="236">
        <v>6</v>
      </c>
      <c r="U6" s="237">
        <v>1550</v>
      </c>
      <c r="V6" s="236">
        <v>170.45488662360717</v>
      </c>
      <c r="W6" s="236">
        <v>112</v>
      </c>
      <c r="X6" s="236">
        <v>64.367816091954026</v>
      </c>
    </row>
    <row r="7" spans="2:24">
      <c r="T7" s="236">
        <v>7.8</v>
      </c>
      <c r="U7" s="237">
        <v>1680</v>
      </c>
      <c r="V7" s="236">
        <v>171.16021718894626</v>
      </c>
      <c r="W7" s="236">
        <v>145</v>
      </c>
      <c r="X7" s="236">
        <v>83.333333333333343</v>
      </c>
    </row>
    <row r="8" spans="2:24">
      <c r="T8" s="236">
        <v>8</v>
      </c>
      <c r="U8" s="237">
        <v>1710</v>
      </c>
      <c r="V8" s="236">
        <v>167.46445001617545</v>
      </c>
      <c r="W8" s="236">
        <v>152</v>
      </c>
      <c r="X8" s="236">
        <v>87.356321839080465</v>
      </c>
    </row>
    <row r="9" spans="2:24">
      <c r="T9" s="236">
        <v>9.5</v>
      </c>
      <c r="U9" s="237">
        <v>1800</v>
      </c>
      <c r="V9" s="236">
        <v>173.72030590758436</v>
      </c>
      <c r="W9" s="236">
        <v>174</v>
      </c>
      <c r="X9" s="236">
        <v>100</v>
      </c>
    </row>
    <row r="10" spans="2:24" ht="16" thickBot="1">
      <c r="T10" s="238">
        <v>2.8</v>
      </c>
      <c r="U10" s="239">
        <v>1200</v>
      </c>
      <c r="V10" s="238">
        <v>254.54596402458671</v>
      </c>
      <c r="W10" s="238">
        <v>35</v>
      </c>
      <c r="X10" s="238">
        <v>14.583333333333334</v>
      </c>
    </row>
    <row r="11" spans="2:24" ht="16" thickTop="1">
      <c r="B11" s="997" t="s">
        <v>252</v>
      </c>
      <c r="C11" s="998"/>
      <c r="D11" s="998"/>
      <c r="E11" s="246" t="s">
        <v>247</v>
      </c>
      <c r="T11" s="238">
        <v>3</v>
      </c>
      <c r="U11" s="239">
        <v>1250</v>
      </c>
      <c r="V11" s="238">
        <v>251.19667502426319</v>
      </c>
      <c r="W11" s="238">
        <v>38</v>
      </c>
      <c r="X11" s="238">
        <v>15.833333333333332</v>
      </c>
    </row>
    <row r="12" spans="2:24">
      <c r="B12" s="1001" t="s">
        <v>253</v>
      </c>
      <c r="C12" s="1002"/>
      <c r="D12" s="1002"/>
      <c r="E12" s="247" t="s">
        <v>246</v>
      </c>
      <c r="T12" s="238">
        <v>4</v>
      </c>
      <c r="U12" s="239">
        <v>1430</v>
      </c>
      <c r="V12" s="238">
        <v>231.40542184053339</v>
      </c>
      <c r="W12" s="238">
        <v>55</v>
      </c>
      <c r="X12" s="238">
        <v>22.916666666666664</v>
      </c>
    </row>
    <row r="13" spans="2:24">
      <c r="B13" s="1001" t="s">
        <v>254</v>
      </c>
      <c r="C13" s="1002"/>
      <c r="D13" s="1002"/>
      <c r="E13" s="247">
        <v>32</v>
      </c>
      <c r="T13" s="238">
        <v>5</v>
      </c>
      <c r="U13" s="239">
        <v>1600</v>
      </c>
      <c r="V13" s="238">
        <v>191.67617772935748</v>
      </c>
      <c r="W13" s="238">
        <v>83</v>
      </c>
      <c r="X13" s="238">
        <v>34.583333333333336</v>
      </c>
    </row>
    <row r="14" spans="2:24" s="242" customFormat="1" ht="16" thickBot="1">
      <c r="B14" s="999" t="s">
        <v>258</v>
      </c>
      <c r="C14" s="1000"/>
      <c r="D14" s="1000"/>
      <c r="E14" s="248">
        <f>(IF(E11="n-70",(-0.00002*(E13^3)+0.0127*(E13^2)-2.5608*(E13)+331.39),IF(E11="n-80",(-0.00005*(E13^3)+0.0067*(E13^2)-1.3637*(E13)+277.9))))-(IF(E12="n-50",(0.0063*(E13^2)-1.7016*(E13)+281.2),IF(E12="n-70",(-0.00002*(E13^3)+0.0127*(E13^2)-2.5608*(E13)+331.39))))</f>
        <v>28.59384</v>
      </c>
      <c r="T14" s="243"/>
      <c r="U14" s="244"/>
      <c r="V14" s="243"/>
      <c r="W14" s="243"/>
      <c r="X14" s="243"/>
    </row>
    <row r="15" spans="2:24" ht="15" customHeight="1" thickTop="1">
      <c r="B15" s="1003" t="s">
        <v>255</v>
      </c>
      <c r="C15" s="1004"/>
      <c r="D15" s="1004"/>
      <c r="E15" s="1005"/>
      <c r="T15" s="238">
        <v>6</v>
      </c>
      <c r="U15" s="239">
        <v>1750</v>
      </c>
      <c r="V15" s="238">
        <v>176.76803057262967</v>
      </c>
      <c r="W15" s="238">
        <v>108</v>
      </c>
      <c r="X15" s="238">
        <v>45</v>
      </c>
    </row>
    <row r="16" spans="2:24">
      <c r="B16" s="1006"/>
      <c r="C16" s="1007"/>
      <c r="D16" s="1007"/>
      <c r="E16" s="1008"/>
      <c r="T16" s="238">
        <v>7</v>
      </c>
      <c r="U16" s="239">
        <v>1850</v>
      </c>
      <c r="V16" s="238">
        <v>175.37615631615225</v>
      </c>
      <c r="W16" s="238">
        <v>127</v>
      </c>
      <c r="X16" s="238">
        <v>52.916666666666664</v>
      </c>
    </row>
    <row r="17" spans="2:24" ht="16" thickBot="1">
      <c r="B17" s="1009"/>
      <c r="C17" s="1010"/>
      <c r="D17" s="1010"/>
      <c r="E17" s="1011"/>
      <c r="T17" s="238">
        <v>8</v>
      </c>
      <c r="U17" s="239">
        <v>1950</v>
      </c>
      <c r="V17" s="238">
        <v>169.69730934972446</v>
      </c>
      <c r="W17" s="238">
        <v>150</v>
      </c>
      <c r="X17" s="238">
        <v>62.5</v>
      </c>
    </row>
    <row r="18" spans="2:24" ht="16" thickTop="1">
      <c r="B18" s="997" t="s">
        <v>256</v>
      </c>
      <c r="C18" s="998"/>
      <c r="D18" s="998"/>
      <c r="E18" s="246"/>
      <c r="T18" s="238">
        <v>9</v>
      </c>
      <c r="U18" s="239">
        <v>2025</v>
      </c>
      <c r="V18" s="238">
        <v>172.50855995642172</v>
      </c>
      <c r="W18" s="238">
        <v>166</v>
      </c>
      <c r="X18" s="238">
        <v>69.166666666666671</v>
      </c>
    </row>
    <row r="19" spans="2:24" ht="16" thickBot="1">
      <c r="B19" s="999" t="s">
        <v>257</v>
      </c>
      <c r="C19" s="1000"/>
      <c r="D19" s="1000"/>
      <c r="E19" s="249">
        <f>((E14*E13*E18)/2838.75)*'Vessel Profile'!C13</f>
        <v>0</v>
      </c>
      <c r="T19" s="238">
        <v>10</v>
      </c>
      <c r="U19" s="239">
        <v>2100</v>
      </c>
      <c r="V19" s="238">
        <v>171.9905162328289</v>
      </c>
      <c r="W19" s="238">
        <v>185</v>
      </c>
      <c r="X19" s="238">
        <v>77.083333333333343</v>
      </c>
    </row>
    <row r="20" spans="2:24" ht="16" thickTop="1">
      <c r="T20" s="238">
        <v>12</v>
      </c>
      <c r="U20" s="239">
        <v>2200</v>
      </c>
      <c r="V20" s="238">
        <v>181.81854573184768</v>
      </c>
      <c r="W20" s="238">
        <v>210</v>
      </c>
      <c r="X20" s="238">
        <v>87.5</v>
      </c>
    </row>
    <row r="21" spans="2:24">
      <c r="T21" s="238">
        <v>13</v>
      </c>
      <c r="U21" s="239">
        <v>2265</v>
      </c>
      <c r="V21" s="238">
        <v>180.62759455893163</v>
      </c>
      <c r="W21" s="238">
        <v>229</v>
      </c>
      <c r="X21" s="238">
        <v>95.416666666666671</v>
      </c>
    </row>
    <row r="22" spans="2:24">
      <c r="T22" s="238">
        <v>14.5</v>
      </c>
      <c r="U22" s="239">
        <v>2300</v>
      </c>
      <c r="V22" s="238">
        <v>192.23523324773475</v>
      </c>
      <c r="W22" s="238">
        <v>240</v>
      </c>
      <c r="X22" s="238">
        <v>100</v>
      </c>
    </row>
    <row r="23" spans="2:24">
      <c r="T23" s="240">
        <v>2.9</v>
      </c>
      <c r="U23" s="241">
        <v>1200</v>
      </c>
      <c r="V23" s="240">
        <v>230.68227989728175</v>
      </c>
      <c r="W23" s="240">
        <v>40</v>
      </c>
      <c r="X23" s="240">
        <v>15.56420233463035</v>
      </c>
    </row>
    <row r="24" spans="2:24">
      <c r="T24" s="240">
        <v>4</v>
      </c>
      <c r="U24" s="241">
        <v>1400</v>
      </c>
      <c r="V24" s="240">
        <v>227.27318216480955</v>
      </c>
      <c r="W24" s="240">
        <v>56</v>
      </c>
      <c r="X24" s="240">
        <v>21.789883268482491</v>
      </c>
    </row>
    <row r="25" spans="2:24">
      <c r="T25" s="240">
        <v>5</v>
      </c>
      <c r="U25" s="241">
        <v>1550</v>
      </c>
      <c r="V25" s="240">
        <v>201.38130065236294</v>
      </c>
      <c r="W25" s="240">
        <v>79</v>
      </c>
      <c r="X25" s="240">
        <v>30.739299610894943</v>
      </c>
    </row>
    <row r="26" spans="2:24">
      <c r="T26" s="240">
        <v>6</v>
      </c>
      <c r="U26" s="241">
        <v>1650</v>
      </c>
      <c r="V26" s="240">
        <v>200.95734001941057</v>
      </c>
      <c r="W26" s="240">
        <v>95</v>
      </c>
      <c r="X26" s="240">
        <v>36.964980544747085</v>
      </c>
    </row>
    <row r="27" spans="2:24">
      <c r="T27" s="240">
        <v>7</v>
      </c>
      <c r="U27" s="241">
        <v>1750</v>
      </c>
      <c r="V27" s="240">
        <v>196.23587534935098</v>
      </c>
      <c r="W27" s="240">
        <v>113.5</v>
      </c>
      <c r="X27" s="240">
        <v>44.163424124513618</v>
      </c>
    </row>
    <row r="28" spans="2:24">
      <c r="T28" s="240">
        <v>8</v>
      </c>
      <c r="U28" s="241">
        <v>1850</v>
      </c>
      <c r="V28" s="240">
        <v>189.95967464521397</v>
      </c>
      <c r="W28" s="240">
        <v>134</v>
      </c>
      <c r="X28" s="240">
        <v>52.14007782101168</v>
      </c>
    </row>
    <row r="29" spans="2:24">
      <c r="T29" s="240">
        <v>8.5</v>
      </c>
      <c r="U29" s="241">
        <v>1875</v>
      </c>
      <c r="V29" s="240">
        <v>193.18220484008813</v>
      </c>
      <c r="W29" s="240">
        <v>140</v>
      </c>
      <c r="X29" s="240">
        <v>54.474708171206224</v>
      </c>
    </row>
    <row r="30" spans="2:24">
      <c r="T30" s="240">
        <v>11</v>
      </c>
      <c r="U30" s="241">
        <v>2050</v>
      </c>
      <c r="V30" s="240">
        <v>189.18956785611172</v>
      </c>
      <c r="W30" s="240">
        <v>185</v>
      </c>
      <c r="X30" s="240">
        <v>71.98443579766537</v>
      </c>
    </row>
    <row r="31" spans="2:24" hidden="1">
      <c r="T31" s="240">
        <v>12</v>
      </c>
      <c r="U31" s="241">
        <v>2100</v>
      </c>
      <c r="V31" s="240">
        <v>191.86881710395983</v>
      </c>
      <c r="W31" s="240">
        <v>199</v>
      </c>
      <c r="X31" s="240">
        <v>77.431906614786001</v>
      </c>
    </row>
    <row r="32" spans="2:24" hidden="1">
      <c r="T32" s="240">
        <v>14</v>
      </c>
      <c r="U32" s="241">
        <v>2200</v>
      </c>
      <c r="V32" s="240">
        <v>197.98019424134523</v>
      </c>
      <c r="W32" s="240">
        <v>225</v>
      </c>
      <c r="X32" s="240">
        <v>87.548638132295721</v>
      </c>
    </row>
    <row r="33" spans="19:24" hidden="1">
      <c r="T33" s="240">
        <v>15</v>
      </c>
      <c r="U33" s="241">
        <v>2250</v>
      </c>
      <c r="V33" s="240">
        <v>198.86403439420837</v>
      </c>
      <c r="W33" s="240">
        <v>240</v>
      </c>
      <c r="X33" s="240">
        <v>93.385214007782096</v>
      </c>
    </row>
    <row r="34" spans="19:24" hidden="1">
      <c r="T34" s="240">
        <v>16</v>
      </c>
      <c r="U34" s="241">
        <v>2275</v>
      </c>
      <c r="V34" s="240">
        <v>198.09024437711025</v>
      </c>
      <c r="W34" s="240">
        <v>257</v>
      </c>
      <c r="X34" s="240">
        <v>100</v>
      </c>
    </row>
    <row r="35" spans="19:24" hidden="1">
      <c r="T35" s="240">
        <v>16</v>
      </c>
      <c r="U35" s="241">
        <v>2275</v>
      </c>
      <c r="V35" s="240">
        <v>198.09024437711025</v>
      </c>
      <c r="W35" s="240">
        <v>257</v>
      </c>
      <c r="X35" s="240">
        <v>100</v>
      </c>
    </row>
    <row r="36" spans="19:24" hidden="1"/>
    <row r="37" spans="19:24" hidden="1"/>
    <row r="38" spans="19:24" ht="16" hidden="1">
      <c r="S38" t="s">
        <v>246</v>
      </c>
      <c r="U38" s="242"/>
      <c r="V38" s="245" t="s">
        <v>249</v>
      </c>
    </row>
    <row r="39" spans="19:24" hidden="1">
      <c r="S39" t="s">
        <v>247</v>
      </c>
      <c r="U39" s="242"/>
      <c r="V39" s="242"/>
      <c r="W39" s="242"/>
      <c r="X39" s="242"/>
    </row>
    <row r="40" spans="19:24" ht="16" hidden="1">
      <c r="S40" t="s">
        <v>248</v>
      </c>
      <c r="U40" s="242"/>
      <c r="V40" s="242"/>
      <c r="W40" s="245" t="s">
        <v>250</v>
      </c>
      <c r="X40" s="242"/>
    </row>
    <row r="41" spans="19:24" hidden="1">
      <c r="U41" s="242"/>
      <c r="V41" s="242"/>
      <c r="W41" s="242"/>
      <c r="X41" s="242"/>
    </row>
    <row r="42" spans="19:24" ht="16" hidden="1">
      <c r="U42" s="242"/>
      <c r="V42" s="242"/>
      <c r="W42" s="242"/>
      <c r="X42" s="245" t="s">
        <v>251</v>
      </c>
    </row>
  </sheetData>
  <mergeCells count="9">
    <mergeCell ref="H2:J2"/>
    <mergeCell ref="I3:K3"/>
    <mergeCell ref="B18:D18"/>
    <mergeCell ref="B19:D19"/>
    <mergeCell ref="B11:D11"/>
    <mergeCell ref="B12:D12"/>
    <mergeCell ref="B13:D13"/>
    <mergeCell ref="B15:E17"/>
    <mergeCell ref="B14:D14"/>
  </mergeCells>
  <dataValidations count="2">
    <dataValidation type="list" allowBlank="1" showInputMessage="1" showErrorMessage="1" sqref="E11" xr:uid="{00000000-0002-0000-1000-000000000000}">
      <formula1>$S$39:$S$40</formula1>
    </dataValidation>
    <dataValidation type="list" allowBlank="1" showInputMessage="1" showErrorMessage="1" sqref="E12" xr:uid="{00000000-0002-0000-1000-000001000000}">
      <formula1>$S$38:$S$39</formula1>
    </dataValidation>
  </dataValidations>
  <hyperlinks>
    <hyperlink ref="I3" location="'Vessel Summary'!A1" display="Return to Vessel Summary" xr:uid="{00000000-0004-0000-1000-000000000000}"/>
  </hyperlinks>
  <pageMargins left="0.7" right="0.7" top="0.75" bottom="0.75" header="0.3" footer="0.3"/>
  <pageSetup orientation="portrait" verticalDpi="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tabColor theme="0"/>
  </sheetPr>
  <dimension ref="A1:Z141"/>
  <sheetViews>
    <sheetView showGridLines="0" topLeftCell="A31" zoomScale="85" zoomScaleNormal="85" zoomScalePageLayoutView="80" workbookViewId="0">
      <selection activeCell="A47" sqref="A47"/>
    </sheetView>
  </sheetViews>
  <sheetFormatPr baseColWidth="10" defaultColWidth="0" defaultRowHeight="15" zeroHeight="1"/>
  <cols>
    <col min="1" max="1" width="18.5" customWidth="1"/>
    <col min="2" max="2" width="20.83203125" customWidth="1"/>
    <col min="3" max="3" width="18.5" customWidth="1"/>
    <col min="4" max="4" width="17.5" customWidth="1"/>
    <col min="5" max="5" width="20" customWidth="1"/>
    <col min="6" max="6" width="18" customWidth="1"/>
    <col min="7" max="7" width="14.6640625" customWidth="1"/>
    <col min="8" max="14" width="8.83203125" customWidth="1"/>
    <col min="15" max="22" width="8.83203125" hidden="1" customWidth="1"/>
    <col min="23" max="26" width="0" hidden="1" customWidth="1"/>
    <col min="27" max="16384" width="8.83203125" hidden="1"/>
  </cols>
  <sheetData>
    <row r="1" s="23" customFormat="1"/>
    <row r="2" s="23" customFormat="1"/>
    <row r="3" s="23" customFormat="1"/>
    <row r="4" s="23" customFormat="1"/>
    <row r="5" s="23" customFormat="1"/>
    <row r="6" s="23" customFormat="1"/>
    <row r="7" s="23" customFormat="1"/>
    <row r="8" s="23" customFormat="1"/>
    <row r="9" s="23" customFormat="1"/>
    <row r="10" s="23" customFormat="1"/>
    <row r="11" s="23" customFormat="1"/>
    <row r="12" s="23" customFormat="1"/>
    <row r="13" s="23" customFormat="1"/>
    <row r="14" s="23" customFormat="1"/>
    <row r="15" s="23" customFormat="1"/>
    <row r="16" s="23" customFormat="1"/>
    <row r="17" spans="1:11" s="23" customFormat="1">
      <c r="A17" s="124" t="s">
        <v>91</v>
      </c>
      <c r="B17" s="124" t="s">
        <v>94</v>
      </c>
      <c r="C17" s="124" t="s">
        <v>28</v>
      </c>
      <c r="D17" s="124" t="s">
        <v>29</v>
      </c>
      <c r="E17" s="124" t="s">
        <v>89</v>
      </c>
      <c r="F17" s="124" t="s">
        <v>90</v>
      </c>
    </row>
    <row r="18" spans="1:11" s="23" customFormat="1">
      <c r="A18" s="125"/>
      <c r="B18" s="134"/>
      <c r="C18" s="126" t="s">
        <v>9</v>
      </c>
      <c r="D18" s="125"/>
      <c r="E18" s="125"/>
      <c r="F18" s="125"/>
    </row>
    <row r="19" spans="1:11" ht="16" thickBot="1">
      <c r="A19" s="43"/>
      <c r="B19" s="43"/>
      <c r="C19" s="43"/>
      <c r="D19" s="43"/>
      <c r="E19" s="43"/>
    </row>
    <row r="20" spans="1:11" ht="21" thickTop="1" thickBot="1">
      <c r="A20" s="1012">
        <f>'Vessel Profile'!C30</f>
        <v>0</v>
      </c>
      <c r="B20" s="1013"/>
      <c r="C20" s="1013"/>
      <c r="D20" s="1013"/>
      <c r="E20" s="1014"/>
      <c r="G20" s="1012">
        <f>A20</f>
        <v>0</v>
      </c>
      <c r="H20" s="1013"/>
      <c r="I20" s="1013"/>
      <c r="J20" s="1013"/>
      <c r="K20" s="1014"/>
    </row>
    <row r="21" spans="1:11" s="23" customFormat="1" ht="16" thickTop="1">
      <c r="A21" s="1015" t="s">
        <v>103</v>
      </c>
      <c r="B21" s="1016"/>
      <c r="C21" s="1016"/>
      <c r="D21" s="1016"/>
      <c r="E21" s="1017"/>
      <c r="G21" s="1015" t="s">
        <v>108</v>
      </c>
      <c r="H21" s="1016"/>
      <c r="I21" s="1016"/>
      <c r="J21" s="1016"/>
      <c r="K21" s="1017"/>
    </row>
    <row r="22" spans="1:11" ht="16">
      <c r="A22" s="18"/>
      <c r="B22" s="12" t="s">
        <v>35</v>
      </c>
      <c r="C22" s="12" t="s">
        <v>86</v>
      </c>
      <c r="D22" s="12" t="s">
        <v>101</v>
      </c>
      <c r="E22" s="38" t="s">
        <v>102</v>
      </c>
      <c r="G22" s="18"/>
      <c r="H22" s="12" t="s">
        <v>35</v>
      </c>
      <c r="I22" s="12" t="s">
        <v>86</v>
      </c>
      <c r="J22" s="12" t="s">
        <v>101</v>
      </c>
      <c r="K22" s="38" t="s">
        <v>102</v>
      </c>
    </row>
    <row r="23" spans="1:11">
      <c r="A23" s="18" t="s">
        <v>30</v>
      </c>
      <c r="B23" s="500">
        <f>'Operating Mode 1 Summary'!G19</f>
        <v>0</v>
      </c>
      <c r="C23" s="500">
        <f>'Operating Mode 1 Summary'!G20</f>
        <v>0</v>
      </c>
      <c r="D23" s="12"/>
      <c r="E23" s="19"/>
      <c r="G23" s="18" t="s">
        <v>30</v>
      </c>
      <c r="H23" s="500">
        <f>'Operating Mode 1 Summary'!H19</f>
        <v>0</v>
      </c>
      <c r="I23" s="500">
        <f>'Operating Mode 1 Summary'!H20</f>
        <v>0</v>
      </c>
      <c r="J23" s="507"/>
      <c r="K23" s="508"/>
    </row>
    <row r="24" spans="1:11">
      <c r="A24" s="18" t="s">
        <v>104</v>
      </c>
      <c r="B24" s="500">
        <f>'Operating Mode 1 Summary'!G23</f>
        <v>0</v>
      </c>
      <c r="C24" s="500">
        <f>'Operating Mode 1 Summary'!G24</f>
        <v>0</v>
      </c>
      <c r="D24" s="500">
        <f>'Operating Mode 1 Summary'!G25</f>
        <v>0</v>
      </c>
      <c r="E24" s="500">
        <f>'Operating Mode 1 Summary'!G26</f>
        <v>0</v>
      </c>
      <c r="G24" s="18" t="s">
        <v>104</v>
      </c>
      <c r="H24" s="500">
        <f>'Operating Mode 1 Summary'!H23</f>
        <v>0</v>
      </c>
      <c r="I24" s="500">
        <f>'Operating Mode 1 Summary'!H24</f>
        <v>0</v>
      </c>
      <c r="J24" s="500">
        <f>'Operating Mode 1 Summary'!H25</f>
        <v>0</v>
      </c>
      <c r="K24" s="500">
        <f>'Operating Mode 1 Summary'!H26</f>
        <v>0</v>
      </c>
    </row>
    <row r="25" spans="1:11">
      <c r="A25" s="18" t="s">
        <v>105</v>
      </c>
      <c r="B25" s="500">
        <f>'Operating Mode 1 Summary'!G29</f>
        <v>0</v>
      </c>
      <c r="C25" s="500">
        <f>'Operating Mode 1 Summary'!G30</f>
        <v>0</v>
      </c>
      <c r="D25" s="500">
        <f>'Operating Mode 1 Summary'!G31</f>
        <v>0</v>
      </c>
      <c r="E25" s="502">
        <f>'Operating Mode 1 Summary'!G32</f>
        <v>0</v>
      </c>
      <c r="G25" s="18" t="s">
        <v>105</v>
      </c>
      <c r="H25" s="500">
        <f>'Operating Mode 1 Summary'!H29</f>
        <v>0</v>
      </c>
      <c r="I25" s="500">
        <f>'Operating Mode 1 Summary'!H30</f>
        <v>0</v>
      </c>
      <c r="J25" s="500">
        <f>'Operating Mode 1 Summary'!H31</f>
        <v>0</v>
      </c>
      <c r="K25" s="502">
        <f>'Operating Mode 1 Summary'!H32</f>
        <v>0</v>
      </c>
    </row>
    <row r="26" spans="1:11">
      <c r="A26" s="18" t="s">
        <v>106</v>
      </c>
      <c r="B26" s="500">
        <f>'Operating Mode 1 Summary'!G35:G35</f>
        <v>0</v>
      </c>
      <c r="C26" s="500">
        <f>'Operating Mode 1 Summary'!G36</f>
        <v>0</v>
      </c>
      <c r="D26" s="500">
        <f>'Operating Mode 1 Summary'!G37</f>
        <v>0</v>
      </c>
      <c r="E26" s="502">
        <f>'Operating Mode 1 Summary'!G38</f>
        <v>0</v>
      </c>
      <c r="G26" s="18" t="s">
        <v>106</v>
      </c>
      <c r="H26" s="500">
        <f>'Operating Mode 1 Summary'!H35</f>
        <v>0</v>
      </c>
      <c r="I26" s="500">
        <f>'Operating Mode 1 Summary'!H36</f>
        <v>0</v>
      </c>
      <c r="J26" s="500">
        <f>'Operating Mode 1 Summary'!H37</f>
        <v>0</v>
      </c>
      <c r="K26" s="502">
        <f>'Operating Mode 1 Summary'!H38</f>
        <v>0</v>
      </c>
    </row>
    <row r="27" spans="1:11" s="23" customFormat="1" ht="16" thickBot="1">
      <c r="A27" s="21" t="s">
        <v>107</v>
      </c>
      <c r="B27" s="503">
        <f>'Operating Mode 1 Summary'!G41</f>
        <v>0</v>
      </c>
      <c r="C27" s="503">
        <f>'Operating Mode 1 Summary'!G42</f>
        <v>0</v>
      </c>
      <c r="D27" s="503">
        <f>'Operating Mode 1 Summary'!G43</f>
        <v>0</v>
      </c>
      <c r="E27" s="504">
        <f>'Operating Mode 1 Summary'!G44</f>
        <v>0</v>
      </c>
      <c r="G27" s="21" t="s">
        <v>107</v>
      </c>
      <c r="H27" s="503">
        <f>'Operating Mode 1 Summary'!H41</f>
        <v>0</v>
      </c>
      <c r="I27" s="503">
        <f>'Operating Mode 1 Summary'!H42</f>
        <v>0</v>
      </c>
      <c r="J27" s="503">
        <f>'Operating Mode 1 Summary'!H43</f>
        <v>0</v>
      </c>
      <c r="K27" s="504"/>
    </row>
    <row r="28" spans="1:11" s="23" customFormat="1" ht="17" thickTop="1" thickBot="1">
      <c r="A28" s="21"/>
      <c r="B28" s="505"/>
      <c r="C28" s="505"/>
      <c r="D28" s="505"/>
      <c r="E28" s="506"/>
      <c r="G28" s="21"/>
      <c r="H28" s="505"/>
      <c r="I28" s="505"/>
      <c r="J28" s="505"/>
      <c r="K28" s="506"/>
    </row>
    <row r="29" spans="1:11" s="23" customFormat="1" ht="17" thickTop="1" thickBot="1">
      <c r="A29" s="21" t="s">
        <v>22</v>
      </c>
      <c r="B29" s="503">
        <f>SUM(B23:B27)</f>
        <v>0</v>
      </c>
      <c r="C29" s="503">
        <f>SUM(C23:C27)</f>
        <v>0</v>
      </c>
      <c r="D29" s="503">
        <f>SUM(D23:D27)</f>
        <v>0</v>
      </c>
      <c r="E29" s="503">
        <f>SUM(E23:E27)</f>
        <v>0</v>
      </c>
      <c r="G29" s="21" t="s">
        <v>22</v>
      </c>
      <c r="H29" s="503">
        <f>SUM(H23:H27)</f>
        <v>0</v>
      </c>
      <c r="I29" s="503">
        <f>SUM(I23:I27)</f>
        <v>0</v>
      </c>
      <c r="J29" s="503">
        <f>SUM(J23:J27)</f>
        <v>0</v>
      </c>
      <c r="K29" s="503">
        <f>'Operating Mode 1 Summary'!H44</f>
        <v>0</v>
      </c>
    </row>
    <row r="30" spans="1:11" s="23" customFormat="1" ht="17" thickTop="1" thickBot="1">
      <c r="A30" s="21"/>
      <c r="B30" s="505"/>
      <c r="C30" s="505"/>
      <c r="D30" s="505"/>
      <c r="E30" s="506"/>
      <c r="G30" s="21"/>
      <c r="H30" s="505"/>
      <c r="I30" s="505"/>
      <c r="J30" s="505"/>
      <c r="K30" s="506"/>
    </row>
    <row r="31" spans="1:11" s="23" customFormat="1" ht="17" thickTop="1" thickBot="1">
      <c r="A31" s="21" t="s">
        <v>109</v>
      </c>
      <c r="B31" s="503" t="e">
        <f>B29/'Vessel Profile'!C16</f>
        <v>#DIV/0!</v>
      </c>
      <c r="C31" s="503" t="e">
        <f>C29/'Vessel Profile'!$C$19</f>
        <v>#DIV/0!</v>
      </c>
      <c r="D31" s="503" t="e">
        <f>D29/'Vessel Profile'!$C$22</f>
        <v>#DIV/0!</v>
      </c>
      <c r="E31" s="504" t="e">
        <f>E29/'Vessel Profile'!$C$25</f>
        <v>#DIV/0!</v>
      </c>
      <c r="G31" s="21" t="s">
        <v>109</v>
      </c>
      <c r="H31" s="503" t="e">
        <f>H29/'Vessel Profile'!C$16</f>
        <v>#DIV/0!</v>
      </c>
      <c r="I31" s="503" t="e">
        <f>I29/'Vessel Profile'!C$19</f>
        <v>#DIV/0!</v>
      </c>
      <c r="J31" s="503" t="e">
        <f>J29/'Vessel Profile'!C$22</f>
        <v>#DIV/0!</v>
      </c>
      <c r="K31" s="504" t="e">
        <f>K29/'Vessel Profile'!C$25</f>
        <v>#DIV/0!</v>
      </c>
    </row>
    <row r="32" spans="1:11" s="125" customFormat="1" ht="17" thickTop="1" thickBot="1">
      <c r="A32" s="135" t="s">
        <v>110</v>
      </c>
      <c r="B32" s="501">
        <f>IF('Vessel Profile'!$C$17="4 cycle turbo",(('BSFC Data'!$W$3*('BSFC Calculator'!B31*100)^4)+('BSFC Data'!$W$4*('BSFC Calculator'!B31*100)^3)+('BSFC Data'!$W$5*('BSFC Calculator'!B31*100)^2)+('BSFC Data'!$W$6*('BSFC Calculator'!B31*100))+'BSFC Data'!$W$7),IF('Vessel Profile'!$C$17="4 cycle non-turbo",(('BSFC Data'!$O$3*('BSFC Calculator'!B31*100)^6)+('BSFC Data'!$O$4*('BSFC Calculator'!B31*100)^5)+('BSFC Data'!$O$5*('BSFC Calculator'!B31*100)^4)+('BSFC Data'!$O$6*('BSFC Calculator'!B31*100)^3)+('BSFC Data'!$O$7*('BSFC Calculator'!B31*100)^2)+('BSFC Data'!$O$8*'BSFC Calculator'!B31*100)+'BSFC Data'!$O$9),IF('Vessel Profile'!$C$17="2 cycle",(('BSFC Data'!$G$3*('BSFC Calculator'!B31*100)^5)+('BSFC Data'!$G$4*('BSFC Calculator'!B31*100)^4)+('BSFC Data'!$G$5*('BSFC Calculator'!B31*100)^3)+('BSFC Data'!$G$6*('BSFC Calculator'!B31*100)^2)+('BSFC Data'!$G$7*('BSFC Calculator'!B31*100))+'BSFC Data'!$G$8),0)))</f>
        <v>0</v>
      </c>
      <c r="C32" s="501">
        <f>IF('Vessel Profile'!$C$20="4 cycle turbo",(('BSFC Data'!$W$3*('BSFC Calculator'!C31*100)^4)+('BSFC Data'!$W$4*('BSFC Calculator'!C31*100)^3)+('BSFC Data'!$W$5*('BSFC Calculator'!C31*100)^2)+('BSFC Data'!$W$6*('BSFC Calculator'!C31*100))+'BSFC Data'!$W$7),IF('Vessel Profile'!$C$20="4 cycle non-turbo",(('BSFC Data'!$O$3*('BSFC Calculator'!C31*100)^6)+('BSFC Data'!$O$4*('BSFC Calculator'!C31*100)^5)+('BSFC Data'!$O$5*('BSFC Calculator'!C31*100)^4)+('BSFC Data'!$O$6*('BSFC Calculator'!C31*100)^3)+('BSFC Data'!$O$7*('BSFC Calculator'!C31*100)^2)+('BSFC Data'!$O$8*'BSFC Calculator'!C31*100)+'BSFC Data'!$O$9),IF('Vessel Profile'!$C$20="2 cycle",(('BSFC Data'!$G$3*('BSFC Calculator'!C31*100)^5)+('BSFC Data'!$G$4*('BSFC Calculator'!C31*100)^4)+('BSFC Data'!$G$5*('BSFC Calculator'!C31*100)^3)+('BSFC Data'!$G$6*('BSFC Calculator'!C31*100)^2)+('BSFC Data'!$G$7*('BSFC Calculator'!C31*100))+'BSFC Data'!$G$8),0)))</f>
        <v>0</v>
      </c>
      <c r="D32" s="501">
        <f>IF('Vessel Profile'!$C$23="4 cycle turbo",(('BSFC Data'!$W$3*('BSFC Calculator'!D31*100)^4)+('BSFC Data'!$W$4*('BSFC Calculator'!D31*100)^3)+('BSFC Data'!$W$5*('BSFC Calculator'!D31*100)^2)+('BSFC Data'!$W$6*('BSFC Calculator'!D31*100))+'BSFC Data'!$W$7),IF('Vessel Profile'!$C$23="4 cycle non-turbo",(('BSFC Data'!$O$3*('BSFC Calculator'!D31*100)^6)+('BSFC Data'!$O$4*('BSFC Calculator'!D31*100)^5)+('BSFC Data'!$O$5*('BSFC Calculator'!D31*100)^4)+('BSFC Data'!$O$6*('BSFC Calculator'!D31*100)^3)+('BSFC Data'!$O$7*('BSFC Calculator'!D31*100)^2)+('BSFC Data'!$O$8*'BSFC Calculator'!D31*100)+'BSFC Data'!$O$9),IF('Vessel Profile'!$C$23="2 cycle",(('BSFC Data'!$G$3*('BSFC Calculator'!D31*100)^5)+('BSFC Data'!$G$4*('BSFC Calculator'!D31*100)^4)+('BSFC Data'!$G$5*('BSFC Calculator'!D31*100)^3)+('BSFC Data'!$G$6*('BSFC Calculator'!D31*100)^2)+('BSFC Data'!$G$7*('BSFC Calculator'!D31*100))+'BSFC Data'!$G$8),0)))</f>
        <v>0</v>
      </c>
      <c r="E32" s="501">
        <f>IF('Vessel Profile'!$C$26="4 cycle turbo",(('BSFC Data'!$W$3*('BSFC Calculator'!E31*100)^4)+('BSFC Data'!$W$4*('BSFC Calculator'!E31*100)^3)+('BSFC Data'!$W$5*('BSFC Calculator'!E31*100)^2)+('BSFC Data'!$W$6*('BSFC Calculator'!E31*100))+'BSFC Data'!$W$7),IF('Vessel Profile'!$C$26="4 cycle non-turbo",(('BSFC Data'!$O$3*('BSFC Calculator'!E31*100)^6)+('BSFC Data'!$O$4*('BSFC Calculator'!E31*100)^5)+('BSFC Data'!$O$5*('BSFC Calculator'!E31*100)^4)+('BSFC Data'!$O$6*('BSFC Calculator'!E31*100)^3)+('BSFC Data'!$O$7*('BSFC Calculator'!E31*100)^2)+('BSFC Data'!$O$8*'BSFC Calculator'!E31*100)+'BSFC Data'!$O$9),IF('Vessel Profile'!$C$26="2 cycle",(('BSFC Data'!$G$3*('BSFC Calculator'!E31*100)^5)+('BSFC Data'!$G$4*('BSFC Calculator'!E31*100)^4)+('BSFC Data'!$G$5*('BSFC Calculator'!E31*100)^3)+('BSFC Data'!$G$6*('BSFC Calculator'!E31*100)^2)+('BSFC Data'!$G$7*('BSFC Calculator'!E31*100))+'BSFC Data'!$G$8),0)))</f>
        <v>0</v>
      </c>
      <c r="G32" s="135" t="s">
        <v>110</v>
      </c>
      <c r="H32" s="501">
        <f>IF('Vessel Profile'!$C$17="4 cycle turbo",(('BSFC Data'!$W$3*('BSFC Calculator'!H31*100)^4)+('BSFC Data'!$W$4*('BSFC Calculator'!H31*100)^3)+('BSFC Data'!$W$5*('BSFC Calculator'!H31*100)^2)+('BSFC Data'!$W$6*('BSFC Calculator'!H31*100))+'BSFC Data'!$W$7),IF('Vessel Profile'!$C$17="4 cycle non-turbo",(('BSFC Data'!$O$3*('BSFC Calculator'!H31*100)^6)+('BSFC Data'!$O$4*('BSFC Calculator'!H31*100)^5)+('BSFC Data'!$O$5*('BSFC Calculator'!H31*100)^4)+('BSFC Data'!$O$6*('BSFC Calculator'!H31*100)^3)+('BSFC Data'!$O$7*('BSFC Calculator'!H31*100)^2)+('BSFC Data'!$O$8*'BSFC Calculator'!H31*100)+'BSFC Data'!$O$9),IF('Vessel Profile'!$C$17="2 cycle",(('BSFC Data'!$G$3*('BSFC Calculator'!H31*100)^5)+('BSFC Data'!$G$4*('BSFC Calculator'!H31*100)^4)+('BSFC Data'!$G$5*('BSFC Calculator'!H31*100)^3)+('BSFC Data'!$G$6*('BSFC Calculator'!H31*100)^2)+('BSFC Data'!$G$7*('BSFC Calculator'!H31*100))+'BSFC Data'!$G$8),0)))</f>
        <v>0</v>
      </c>
      <c r="I32" s="501">
        <f>IF('Vessel Profile'!$C$20="4 cycle turbo",(('BSFC Data'!$W$3*('BSFC Calculator'!I31*100)^4)+('BSFC Data'!$W$4*('BSFC Calculator'!I31*100)^3)+('BSFC Data'!$W$5*('BSFC Calculator'!I31*100)^2)+('BSFC Data'!$W$6*('BSFC Calculator'!I31*100))+'BSFC Data'!$W$7),IF('Vessel Profile'!$C$20="4 cycle non-turbo",(('BSFC Data'!$O$3*('BSFC Calculator'!I31*100)^6)+('BSFC Data'!$O$4*('BSFC Calculator'!I31*100)^5)+('BSFC Data'!$O$5*('BSFC Calculator'!I31*100)^4)+('BSFC Data'!$O$6*('BSFC Calculator'!I31*100)^3)+('BSFC Data'!$O$7*('BSFC Calculator'!I31*100)^2)+('BSFC Data'!$O$8*'BSFC Calculator'!I31*100)+'BSFC Data'!$O$9),IF('Vessel Profile'!$C$20="2 cycle",(('BSFC Data'!$G$3*('BSFC Calculator'!I31*100)^5)+('BSFC Data'!$G$4*('BSFC Calculator'!I31*100)^4)+('BSFC Data'!$G$5*('BSFC Calculator'!I31*100)^3)+('BSFC Data'!$G$6*('BSFC Calculator'!I31*100)^2)+('BSFC Data'!$G$7*('BSFC Calculator'!I31*100))+'BSFC Data'!$G$8),0)))</f>
        <v>0</v>
      </c>
      <c r="J32" s="501">
        <f>IF('Vessel Profile'!$C$23="4 cycle turbo",(('BSFC Data'!$W$3*('BSFC Calculator'!J31*100)^4)+('BSFC Data'!$W$4*('BSFC Calculator'!J31*100)^3)+('BSFC Data'!$W$5*('BSFC Calculator'!J31*100)^2)+('BSFC Data'!$W$6*('BSFC Calculator'!J31*100))+'BSFC Data'!$W$7),IF('Vessel Profile'!$C$23="4 cycle non-turbo",(('BSFC Data'!$O$3*('BSFC Calculator'!J31*100)^6)+('BSFC Data'!$O$4*('BSFC Calculator'!J31*100)^5)+('BSFC Data'!$O$5*('BSFC Calculator'!J31*100)^4)+('BSFC Data'!$O$6*('BSFC Calculator'!J31*100)^3)+('BSFC Data'!$O$7*('BSFC Calculator'!J31*100)^2)+('BSFC Data'!$O$8*'BSFC Calculator'!J31*100)+'BSFC Data'!$O$9),IF('Vessel Profile'!$C$23="2 cycle",(('BSFC Data'!$G$3*('BSFC Calculator'!J31*100)^5)+('BSFC Data'!$G$4*('BSFC Calculator'!J31*100)^4)+('BSFC Data'!$G$5*('BSFC Calculator'!J31*100)^3)+('BSFC Data'!$G$6*('BSFC Calculator'!J31*100)^2)+('BSFC Data'!$G$7*('BSFC Calculator'!J31*100))+'BSFC Data'!$G$8),0)))</f>
        <v>0</v>
      </c>
      <c r="K32" s="501">
        <f>IF('Vessel Profile'!$C$26="4 cycle turbo",(('BSFC Data'!$W$3*('BSFC Calculator'!K31*100)^4)+('BSFC Data'!$W$4*('BSFC Calculator'!K31*100)^3)+('BSFC Data'!$W$5*('BSFC Calculator'!K31*100)^2)+('BSFC Data'!$W$6*('BSFC Calculator'!K31*100))+'BSFC Data'!$W$7),IF('Vessel Profile'!$C$26="4 cycle non-turbo",(('BSFC Data'!$O$3*('BSFC Calculator'!K31*100)^6)+('BSFC Data'!$O$4*('BSFC Calculator'!K31*100)^5)+('BSFC Data'!$O$5*('BSFC Calculator'!K31*100)^4)+('BSFC Data'!$O$6*('BSFC Calculator'!K31*100)^3)+('BSFC Data'!$O$7*('BSFC Calculator'!K31*100)^2)+('BSFC Data'!$O$8*'BSFC Calculator'!K31*100)+'BSFC Data'!$O$9),IF('Vessel Profile'!$C$26="2 cycle",(('BSFC Data'!$G$3*('BSFC Calculator'!K31*100)^5)+('BSFC Data'!$G$4*('BSFC Calculator'!K31*100)^4)+('BSFC Data'!$G$5*('BSFC Calculator'!K31*100)^3)+('BSFC Data'!$G$6*('BSFC Calculator'!K31*100)^2)+('BSFC Data'!$G$7*('BSFC Calculator'!K31*100))+'BSFC Data'!$G$8),0)))</f>
        <v>0</v>
      </c>
    </row>
    <row r="33" spans="1:11" ht="16" thickTop="1"/>
    <row r="34" spans="1:11" ht="16" thickBot="1"/>
    <row r="35" spans="1:11" ht="21" thickTop="1" thickBot="1">
      <c r="A35" s="1012">
        <f>'Vessel Profile'!C31</f>
        <v>0</v>
      </c>
      <c r="B35" s="1013"/>
      <c r="C35" s="1013"/>
      <c r="D35" s="1013"/>
      <c r="E35" s="1014"/>
      <c r="G35" s="1012">
        <f>A35</f>
        <v>0</v>
      </c>
      <c r="H35" s="1013"/>
      <c r="I35" s="1013"/>
      <c r="J35" s="1013"/>
      <c r="K35" s="1014"/>
    </row>
    <row r="36" spans="1:11" ht="16" thickTop="1">
      <c r="A36" s="1015" t="s">
        <v>103</v>
      </c>
      <c r="B36" s="1016"/>
      <c r="C36" s="1016"/>
      <c r="D36" s="1016"/>
      <c r="E36" s="1017"/>
      <c r="G36" s="1015" t="s">
        <v>108</v>
      </c>
      <c r="H36" s="1016"/>
      <c r="I36" s="1016"/>
      <c r="J36" s="1016"/>
      <c r="K36" s="1017"/>
    </row>
    <row r="37" spans="1:11" ht="16">
      <c r="A37" s="18"/>
      <c r="B37" s="12" t="s">
        <v>35</v>
      </c>
      <c r="C37" s="12" t="s">
        <v>86</v>
      </c>
      <c r="D37" s="12" t="s">
        <v>101</v>
      </c>
      <c r="E37" s="38" t="s">
        <v>102</v>
      </c>
      <c r="G37" s="18"/>
      <c r="H37" s="12" t="s">
        <v>35</v>
      </c>
      <c r="I37" s="12" t="s">
        <v>86</v>
      </c>
      <c r="J37" s="12" t="s">
        <v>101</v>
      </c>
      <c r="K37" s="38" t="s">
        <v>102</v>
      </c>
    </row>
    <row r="38" spans="1:11">
      <c r="A38" s="18" t="s">
        <v>30</v>
      </c>
      <c r="B38" s="500">
        <f>'Operating Mode 2 Summary'!G19</f>
        <v>0</v>
      </c>
      <c r="C38" s="500">
        <f>'Operating Mode 2 Summary'!G20</f>
        <v>0</v>
      </c>
      <c r="D38" s="507"/>
      <c r="E38" s="508"/>
      <c r="G38" s="18" t="s">
        <v>30</v>
      </c>
      <c r="H38" s="500">
        <f>'Operating Mode 2 Summary'!H19</f>
        <v>0</v>
      </c>
      <c r="I38" s="500">
        <f>'Operating Mode 2 Summary'!H20</f>
        <v>0</v>
      </c>
      <c r="J38" s="507"/>
      <c r="K38" s="508"/>
    </row>
    <row r="39" spans="1:11">
      <c r="A39" s="18" t="s">
        <v>104</v>
      </c>
      <c r="B39" s="500">
        <f>'Operating Mode 2 Summary'!G23</f>
        <v>0</v>
      </c>
      <c r="C39" s="500">
        <f>'Operating Mode 2 Summary'!G24</f>
        <v>0</v>
      </c>
      <c r="D39" s="500">
        <f>'Operating Mode 2 Summary'!G25</f>
        <v>0</v>
      </c>
      <c r="E39" s="509">
        <f>'Operating Mode 2 Summary'!G26</f>
        <v>0</v>
      </c>
      <c r="F39" s="443"/>
      <c r="G39" s="18" t="s">
        <v>104</v>
      </c>
      <c r="H39" s="500">
        <f>'Operating Mode 2 Summary'!H23</f>
        <v>0</v>
      </c>
      <c r="I39" s="500">
        <f>'Operating Mode 2 Summary'!H24</f>
        <v>0</v>
      </c>
      <c r="J39" s="500">
        <f>'Operating Mode 2 Summary'!H25</f>
        <v>0</v>
      </c>
      <c r="K39" s="500">
        <f>'Operating Mode 2 Summary'!H26</f>
        <v>0</v>
      </c>
    </row>
    <row r="40" spans="1:11">
      <c r="A40" s="18" t="s">
        <v>105</v>
      </c>
      <c r="B40" s="500">
        <f>'Operating Mode 2 Summary'!G29:G29</f>
        <v>0</v>
      </c>
      <c r="C40" s="500">
        <f>'Operating Mode 2 Summary'!G30</f>
        <v>0</v>
      </c>
      <c r="D40" s="500">
        <f>'Operating Mode 2 Summary'!G31</f>
        <v>0</v>
      </c>
      <c r="E40" s="502">
        <f>'Operating Mode 2 Summary'!G32</f>
        <v>0</v>
      </c>
      <c r="G40" s="18" t="s">
        <v>105</v>
      </c>
      <c r="H40" s="500">
        <f>'Operating Mode 2 Summary'!H29</f>
        <v>0</v>
      </c>
      <c r="I40" s="500">
        <f>'Operating Mode 2 Summary'!H30</f>
        <v>0</v>
      </c>
      <c r="J40" s="500">
        <f>'Operating Mode 2 Summary'!H31</f>
        <v>0</v>
      </c>
      <c r="K40" s="502">
        <f>'Operating Mode 2 Summary'!H32</f>
        <v>0</v>
      </c>
    </row>
    <row r="41" spans="1:11">
      <c r="A41" s="18" t="s">
        <v>106</v>
      </c>
      <c r="B41" s="500">
        <f>'Operating Mode 2 Summary'!G35:G35</f>
        <v>0</v>
      </c>
      <c r="C41" s="500">
        <f>'Operating Mode 2 Summary'!G36</f>
        <v>0</v>
      </c>
      <c r="D41" s="500">
        <f>'Operating Mode 2 Summary'!G37</f>
        <v>0</v>
      </c>
      <c r="E41" s="502">
        <f>'Operating Mode 2 Summary'!G38</f>
        <v>0</v>
      </c>
      <c r="G41" s="18" t="s">
        <v>106</v>
      </c>
      <c r="H41" s="500">
        <f>'Operating Mode 2 Summary'!H35</f>
        <v>0</v>
      </c>
      <c r="I41" s="500">
        <f>'Operating Mode 2 Summary'!H36</f>
        <v>0</v>
      </c>
      <c r="J41" s="500">
        <f>'Operating Mode 2 Summary'!H37</f>
        <v>0</v>
      </c>
      <c r="K41" s="502">
        <f>'Operating Mode 2 Summary'!H38</f>
        <v>0</v>
      </c>
    </row>
    <row r="42" spans="1:11" ht="16" thickBot="1">
      <c r="A42" s="21" t="s">
        <v>107</v>
      </c>
      <c r="B42" s="503">
        <f>'Operating Mode 2 Summary'!G41</f>
        <v>0</v>
      </c>
      <c r="C42" s="503">
        <f>'Operating Mode 2 Summary'!G42</f>
        <v>0</v>
      </c>
      <c r="D42" s="503">
        <f>'Operating Mode 2 Summary'!G43</f>
        <v>0</v>
      </c>
      <c r="E42" s="504">
        <f>'Operating Mode 2 Summary'!G44</f>
        <v>0</v>
      </c>
      <c r="G42" s="21" t="s">
        <v>107</v>
      </c>
      <c r="H42" s="503">
        <f>'Operating Mode 2 Summary'!H41</f>
        <v>0</v>
      </c>
      <c r="I42" s="503">
        <f>'Operating Mode 2 Summary'!H42</f>
        <v>0</v>
      </c>
      <c r="J42" s="503">
        <f>'Operating Mode 2 Summary'!H43</f>
        <v>0</v>
      </c>
      <c r="K42" s="504"/>
    </row>
    <row r="43" spans="1:11" ht="17" thickTop="1" thickBot="1">
      <c r="A43" s="21"/>
      <c r="B43" s="505"/>
      <c r="C43" s="505"/>
      <c r="D43" s="505"/>
      <c r="E43" s="506"/>
      <c r="G43" s="21"/>
      <c r="H43" s="505"/>
      <c r="I43" s="505"/>
      <c r="J43" s="505"/>
      <c r="K43" s="506"/>
    </row>
    <row r="44" spans="1:11" ht="17" thickTop="1" thickBot="1">
      <c r="A44" s="21" t="s">
        <v>22</v>
      </c>
      <c r="B44" s="503">
        <f>SUM(B38:B42)</f>
        <v>0</v>
      </c>
      <c r="C44" s="503">
        <f t="shared" ref="C44:E44" si="0">SUM(C38:C42)</f>
        <v>0</v>
      </c>
      <c r="D44" s="503">
        <f t="shared" si="0"/>
        <v>0</v>
      </c>
      <c r="E44" s="503">
        <f t="shared" si="0"/>
        <v>0</v>
      </c>
      <c r="F44" s="443"/>
      <c r="G44" s="21" t="s">
        <v>22</v>
      </c>
      <c r="H44" s="503">
        <f>SUM(H38:H42)</f>
        <v>0</v>
      </c>
      <c r="I44" s="503">
        <f>SUM(I38:I42)</f>
        <v>0</v>
      </c>
      <c r="J44" s="503">
        <f>SUM(J38:J42)</f>
        <v>0</v>
      </c>
      <c r="K44" s="503">
        <f>SUM(K38:K42)</f>
        <v>0</v>
      </c>
    </row>
    <row r="45" spans="1:11" ht="17" thickTop="1" thickBot="1">
      <c r="A45" s="21"/>
      <c r="B45" s="505"/>
      <c r="C45" s="505"/>
      <c r="D45" s="505"/>
      <c r="E45" s="506"/>
      <c r="G45" s="21"/>
      <c r="H45" s="505"/>
      <c r="I45" s="505"/>
      <c r="J45" s="505"/>
      <c r="K45" s="506"/>
    </row>
    <row r="46" spans="1:11" ht="17" thickTop="1" thickBot="1">
      <c r="A46" s="21" t="s">
        <v>109</v>
      </c>
      <c r="B46" s="503" t="e">
        <f>B44/'Vessel Profile'!$C$16</f>
        <v>#DIV/0!</v>
      </c>
      <c r="C46" s="503" t="e">
        <f>C44/'Vessel Profile'!C19</f>
        <v>#DIV/0!</v>
      </c>
      <c r="D46" s="503" t="e">
        <f>D44/'Vessel Profile'!C22</f>
        <v>#DIV/0!</v>
      </c>
      <c r="E46" s="504" t="e">
        <f>E44/'Vessel Profile'!C25</f>
        <v>#DIV/0!</v>
      </c>
      <c r="G46" s="21" t="s">
        <v>109</v>
      </c>
      <c r="H46" s="503" t="e">
        <f>'BSFC Calculator'!H44/'Vessel Profile'!C16</f>
        <v>#DIV/0!</v>
      </c>
      <c r="I46" s="503" t="e">
        <f>I44/'Vessel Profile'!C19</f>
        <v>#DIV/0!</v>
      </c>
      <c r="J46" s="503" t="e">
        <f>J44/'Vessel Profile'!C22</f>
        <v>#DIV/0!</v>
      </c>
      <c r="K46" s="504" t="e">
        <f>K44/'Vessel Profile'!C25</f>
        <v>#DIV/0!</v>
      </c>
    </row>
    <row r="47" spans="1:11" s="125" customFormat="1" ht="17" thickTop="1" thickBot="1">
      <c r="A47" s="135" t="s">
        <v>110</v>
      </c>
      <c r="B47" s="501">
        <f>IF('Vessel Profile'!$C$17="4 cycle turbo",(('BSFC Data'!$W$3*('BSFC Calculator'!B46*100)^4)+('BSFC Data'!$W$4*('BSFC Calculator'!B46*100)^3)+('BSFC Data'!$W$5*('BSFC Calculator'!B46*100)^2)+('BSFC Data'!$W$6*('BSFC Calculator'!B46*100))+'BSFC Data'!$W$7),IF('Vessel Profile'!$C$17="4 cycle non-turbo",(('BSFC Data'!$O$3*('BSFC Calculator'!B46*100)^6)+('BSFC Data'!$O$4*('BSFC Calculator'!B46*100)^5)+('BSFC Data'!$O$5*('BSFC Calculator'!B46*100)^4)+('BSFC Data'!$O$6*('BSFC Calculator'!B46*100)^3)+('BSFC Data'!$O$7*('BSFC Calculator'!B46*100)^2)+('BSFC Data'!$O$8*'BSFC Calculator'!B46*100)+'BSFC Data'!$O$9),IF('Vessel Profile'!$C$17="2 cycle",(('BSFC Data'!$G$3*('BSFC Calculator'!B46*100)^5)+('BSFC Data'!$G$4*('BSFC Calculator'!B46*100)^4)+('BSFC Data'!$G$5*('BSFC Calculator'!B46*100)^3)+('BSFC Data'!$G$6*('BSFC Calculator'!B46*100)^2)+('BSFC Data'!$G$7*('BSFC Calculator'!B46*100))+'BSFC Data'!$G$8),0)))</f>
        <v>0</v>
      </c>
      <c r="C47" s="501">
        <f>IF('Vessel Profile'!$C$20="4 cycle turbo",(('BSFC Data'!$W$3*('BSFC Calculator'!C46*100)^4)+('BSFC Data'!$W$4*('BSFC Calculator'!C46*100)^3)+('BSFC Data'!$W$5*('BSFC Calculator'!C46*100)^2)+('BSFC Data'!$W$6*('BSFC Calculator'!C46*100))+'BSFC Data'!$W$7),IF('Vessel Profile'!$C$20="4 cycle non-turbo",(('BSFC Data'!$O$3*('BSFC Calculator'!C46*100)^6)+('BSFC Data'!$O$4*('BSFC Calculator'!C46*100)^5)+('BSFC Data'!$O$5*('BSFC Calculator'!C46*100)^4)+('BSFC Data'!$O$6*('BSFC Calculator'!C46*100)^3)+('BSFC Data'!$O$7*('BSFC Calculator'!C46*100)^2)+('BSFC Data'!$O$8*'BSFC Calculator'!C46*100)+'BSFC Data'!$O$9),IF('Vessel Profile'!$C$20="2 cycle",(('BSFC Data'!$G$3*('BSFC Calculator'!C46*100)^5)+('BSFC Data'!$G$4*('BSFC Calculator'!C46*100)^4)+('BSFC Data'!$G$5*('BSFC Calculator'!C46*100)^3)+('BSFC Data'!$G$6*('BSFC Calculator'!C46*100)^2)+('BSFC Data'!$G$7*('BSFC Calculator'!C46*100))+'BSFC Data'!$G$8),0)))</f>
        <v>0</v>
      </c>
      <c r="D47" s="501">
        <f>IF('Vessel Profile'!$C$23="4 cycle turbo",(('BSFC Data'!$W$3*('BSFC Calculator'!D46*100)^4)+('BSFC Data'!$W$4*('BSFC Calculator'!D46*100)^3)+('BSFC Data'!$W$5*('BSFC Calculator'!D46*100)^2)+('BSFC Data'!$W$6*('BSFC Calculator'!D46*100))+'BSFC Data'!$W$7),IF('Vessel Profile'!$C$23="4 cycle non-turbo",(('BSFC Data'!$O$3*('BSFC Calculator'!D46*100)^6)+('BSFC Data'!$O$4*('BSFC Calculator'!D46*100)^5)+('BSFC Data'!$O$5*('BSFC Calculator'!D46*100)^4)+('BSFC Data'!$O$6*('BSFC Calculator'!D46*100)^3)+('BSFC Data'!$O$7*('BSFC Calculator'!D46*100)^2)+('BSFC Data'!$O$8*'BSFC Calculator'!D46*100)+'BSFC Data'!$O$9),IF('Vessel Profile'!$C$23="2 cycle",(('BSFC Data'!$G$3*('BSFC Calculator'!D46*100)^5)+('BSFC Data'!$G$4*('BSFC Calculator'!D46*100)^4)+('BSFC Data'!$G$5*('BSFC Calculator'!D46*100)^3)+('BSFC Data'!$G$6*('BSFC Calculator'!D46*100)^2)+('BSFC Data'!$G$7*('BSFC Calculator'!D46*100))+'BSFC Data'!$G$8),0)))</f>
        <v>0</v>
      </c>
      <c r="E47" s="501">
        <f>IF('Vessel Profile'!$C$26="4 cycle turbo",(('BSFC Data'!$W$3*('BSFC Calculator'!E46*100)^4)+('BSFC Data'!$W$4*('BSFC Calculator'!E46*100)^3)+('BSFC Data'!$W$5*('BSFC Calculator'!E46*100)^2)+('BSFC Data'!$W$6*('BSFC Calculator'!E46*100))+'BSFC Data'!$W$7),IF('Vessel Profile'!$C$26="4 cycle non-turbo",(('BSFC Data'!$O$3*('BSFC Calculator'!E46*100)^6)+('BSFC Data'!$O$4*('BSFC Calculator'!E46*100)^5)+('BSFC Data'!$O$5*('BSFC Calculator'!E46*100)^4)+('BSFC Data'!$O$6*('BSFC Calculator'!E46*100)^3)+('BSFC Data'!$O$7*('BSFC Calculator'!E46*100)^2)+('BSFC Data'!$O$8*'BSFC Calculator'!E46*100)+'BSFC Data'!$O$9),IF('Vessel Profile'!$C$26="2 cycle",(('BSFC Data'!$G$3*('BSFC Calculator'!E46*100)^5)+('BSFC Data'!$G$4*('BSFC Calculator'!E46*100)^4)+('BSFC Data'!$G$5*('BSFC Calculator'!E46*100)^3)+('BSFC Data'!$G$6*('BSFC Calculator'!E46*100)^2)+('BSFC Data'!$G$7*('BSFC Calculator'!E46*100))+'BSFC Data'!$G$8),0)))</f>
        <v>0</v>
      </c>
      <c r="F47" s="458"/>
      <c r="G47" s="135" t="s">
        <v>110</v>
      </c>
      <c r="H47" s="501">
        <f>IF('Vessel Profile'!$C$17="4 cycle turbo",(('BSFC Data'!$W$3*('BSFC Calculator'!H46*100)^4)+('BSFC Data'!$W$4*('BSFC Calculator'!H46*100)^3)+('BSFC Data'!$W$5*('BSFC Calculator'!H46*100)^2)+('BSFC Data'!$W$6*('BSFC Calculator'!H46*100))+'BSFC Data'!$W$7),IF('Vessel Profile'!$C$17="4 cycle non-turbo",(('BSFC Data'!$O$3*('BSFC Calculator'!H46*100)^6)+('BSFC Data'!$O$4*('BSFC Calculator'!H46*100)^5)+('BSFC Data'!$O$5*('BSFC Calculator'!H46*100)^4)+('BSFC Data'!$O$6*('BSFC Calculator'!H46*100)^3)+('BSFC Data'!$O$7*('BSFC Calculator'!H46*100)^2)+('BSFC Data'!$O$8*'BSFC Calculator'!H46*100)+'BSFC Data'!$O$9),IF('Vessel Profile'!$C$17="2 cycle",(('BSFC Data'!$G$3*('BSFC Calculator'!H46*100)^5)+('BSFC Data'!$G$4*('BSFC Calculator'!H46*100)^4)+('BSFC Data'!$G$5*('BSFC Calculator'!H46*100)^3)+('BSFC Data'!$G$6*('BSFC Calculator'!H46*100)^2)+('BSFC Data'!$G$7*('BSFC Calculator'!H46*100))+'BSFC Data'!$G$8),0)))</f>
        <v>0</v>
      </c>
      <c r="I47" s="501">
        <f>IF('Vessel Profile'!$C$20="4 cycle turbo",(('BSFC Data'!$W$3*('BSFC Calculator'!I46*100)^4)+('BSFC Data'!$W$4*('BSFC Calculator'!I46*100)^3)+('BSFC Data'!$W$5*('BSFC Calculator'!I46*100)^2)+('BSFC Data'!$W$6*('BSFC Calculator'!I46*100))+'BSFC Data'!$W$7),IF('Vessel Profile'!$C$20="4 cycle non-turbo",(('BSFC Data'!$O$3*('BSFC Calculator'!I46*100)^6)+('BSFC Data'!$O$4*('BSFC Calculator'!I46*100)^5)+('BSFC Data'!$O$5*('BSFC Calculator'!I46*100)^4)+('BSFC Data'!$O$6*('BSFC Calculator'!I46*100)^3)+('BSFC Data'!$O$7*('BSFC Calculator'!I46*100)^2)+('BSFC Data'!$O$8*'BSFC Calculator'!I46*100)+'BSFC Data'!$O$9),IF('Vessel Profile'!$C$20="2 cycle",(('BSFC Data'!$G$3*('BSFC Calculator'!I46*100)^5)+('BSFC Data'!$G$4*('BSFC Calculator'!I46*100)^4)+('BSFC Data'!$G$5*('BSFC Calculator'!I46*100)^3)+('BSFC Data'!$G$6*('BSFC Calculator'!I46*100)^2)+('BSFC Data'!$G$7*('BSFC Calculator'!I46*100))+'BSFC Data'!$G$8),0)))</f>
        <v>0</v>
      </c>
      <c r="J47" s="501">
        <f>IF('Vessel Profile'!$C$23="4 cycle turbo",(('BSFC Data'!$W$3*('BSFC Calculator'!J46*100)^4)+('BSFC Data'!$W$4*('BSFC Calculator'!J46*100)^3)+('BSFC Data'!$W$5*('BSFC Calculator'!J46*100)^2)+('BSFC Data'!$W$6*('BSFC Calculator'!J46*100))+'BSFC Data'!$W$7),IF('Vessel Profile'!$C$23="4 cycle non-turbo",(('BSFC Data'!$O$3*('BSFC Calculator'!J46*100)^6)+('BSFC Data'!$O$4*('BSFC Calculator'!J46*100)^5)+('BSFC Data'!$O$5*('BSFC Calculator'!J46*100)^4)+('BSFC Data'!$O$6*('BSFC Calculator'!J46*100)^3)+('BSFC Data'!$O$7*('BSFC Calculator'!J46*100)^2)+('BSFC Data'!$O$8*'BSFC Calculator'!J46*100)+'BSFC Data'!$O$9),IF('Vessel Profile'!$C$23="2 cycle",(('BSFC Data'!$G$3*('BSFC Calculator'!J46*100)^5)+('BSFC Data'!$G$4*('BSFC Calculator'!J46*100)^4)+('BSFC Data'!$G$5*('BSFC Calculator'!J46*100)^3)+('BSFC Data'!$G$6*('BSFC Calculator'!J46*100)^2)+('BSFC Data'!$G$7*('BSFC Calculator'!J46*100))+'BSFC Data'!$G$8),0)))</f>
        <v>0</v>
      </c>
      <c r="K47" s="501">
        <f>IF('Vessel Profile'!$C$26="4 cycle turbo",(('BSFC Data'!$W$3*('BSFC Calculator'!K46*100)^4)+('BSFC Data'!$W$4*('BSFC Calculator'!K46*100)^3)+('BSFC Data'!$W$5*('BSFC Calculator'!K46*100)^2)+('BSFC Data'!$W$6*('BSFC Calculator'!K46*100))+'BSFC Data'!$W$7),IF('Vessel Profile'!$C$26="4 cycle non-turbo",(('BSFC Data'!$O$3*('BSFC Calculator'!K46*100)^6)+('BSFC Data'!$O$4*('BSFC Calculator'!K46*100)^5)+('BSFC Data'!$O$5*('BSFC Calculator'!K46*100)^4)+('BSFC Data'!$O$6*('BSFC Calculator'!K46*100)^3)+('BSFC Data'!$O$7*('BSFC Calculator'!K46*100)^2)+('BSFC Data'!$O$8*'BSFC Calculator'!K46*100)+'BSFC Data'!$O$9),IF('Vessel Profile'!$C$26="2 cycle",(('BSFC Data'!$G$3*('BSFC Calculator'!K46*100)^5)+('BSFC Data'!$G$4*('BSFC Calculator'!K46*100)^4)+('BSFC Data'!$G$5*('BSFC Calculator'!K46*100)^3)+('BSFC Data'!$G$6*('BSFC Calculator'!K46*100)^2)+('BSFC Data'!$G$7*('BSFC Calculator'!K46*100))+'BSFC Data'!$G$8),0)))</f>
        <v>0</v>
      </c>
    </row>
    <row r="48" spans="1:11" ht="16" thickTop="1"/>
    <row r="49" spans="1:11" ht="16" thickBot="1"/>
    <row r="50" spans="1:11" ht="21" thickTop="1" thickBot="1">
      <c r="A50" s="1012">
        <f>'Vessel Profile'!C32</f>
        <v>0</v>
      </c>
      <c r="B50" s="1013"/>
      <c r="C50" s="1013"/>
      <c r="D50" s="1013"/>
      <c r="E50" s="1014"/>
      <c r="G50" s="1012">
        <f>A50</f>
        <v>0</v>
      </c>
      <c r="H50" s="1013"/>
      <c r="I50" s="1013"/>
      <c r="J50" s="1013"/>
      <c r="K50" s="1014"/>
    </row>
    <row r="51" spans="1:11" ht="16" thickTop="1">
      <c r="A51" s="1015" t="s">
        <v>103</v>
      </c>
      <c r="B51" s="1016"/>
      <c r="C51" s="1016"/>
      <c r="D51" s="1016"/>
      <c r="E51" s="1017"/>
      <c r="G51" s="1015" t="s">
        <v>108</v>
      </c>
      <c r="H51" s="1016"/>
      <c r="I51" s="1016"/>
      <c r="J51" s="1016"/>
      <c r="K51" s="1017"/>
    </row>
    <row r="52" spans="1:11" ht="16">
      <c r="A52" s="18"/>
      <c r="B52" s="12" t="s">
        <v>35</v>
      </c>
      <c r="C52" s="12" t="s">
        <v>86</v>
      </c>
      <c r="D52" s="12" t="s">
        <v>101</v>
      </c>
      <c r="E52" s="38" t="s">
        <v>102</v>
      </c>
      <c r="G52" s="18"/>
      <c r="H52" s="12" t="s">
        <v>35</v>
      </c>
      <c r="I52" s="12" t="s">
        <v>86</v>
      </c>
      <c r="J52" s="12" t="s">
        <v>101</v>
      </c>
      <c r="K52" s="38" t="s">
        <v>102</v>
      </c>
    </row>
    <row r="53" spans="1:11">
      <c r="A53" s="18" t="s">
        <v>30</v>
      </c>
      <c r="B53" s="500">
        <f>'Operating Mode 3 Summary'!G19</f>
        <v>0</v>
      </c>
      <c r="C53" s="500">
        <f>'Operating Mode 3 Summary'!G20</f>
        <v>0</v>
      </c>
      <c r="D53" s="507"/>
      <c r="E53" s="508"/>
      <c r="G53" s="18" t="s">
        <v>30</v>
      </c>
      <c r="H53" s="500">
        <f>'Operating Mode 3 Summary'!H19</f>
        <v>0</v>
      </c>
      <c r="I53" s="500">
        <f>'Operating Mode 3 Summary'!H20</f>
        <v>0</v>
      </c>
      <c r="J53" s="507"/>
      <c r="K53" s="508"/>
    </row>
    <row r="54" spans="1:11">
      <c r="A54" s="18" t="s">
        <v>104</v>
      </c>
      <c r="B54" s="500">
        <f>'Operating Mode 3 Summary'!G23</f>
        <v>0</v>
      </c>
      <c r="C54" s="500">
        <f>'Operating Mode 3 Summary'!G24</f>
        <v>0</v>
      </c>
      <c r="D54" s="500">
        <f>'Operating Mode 3 Summary'!G25</f>
        <v>0</v>
      </c>
      <c r="E54" s="509">
        <f>'Operating Mode 3 Summary'!G26</f>
        <v>0</v>
      </c>
      <c r="F54" s="443"/>
      <c r="G54" s="18" t="s">
        <v>104</v>
      </c>
      <c r="H54" s="500">
        <f>'Operating Mode 3 Summary'!H23</f>
        <v>0</v>
      </c>
      <c r="I54" s="500">
        <f>'Operating Mode 3 Summary'!H24</f>
        <v>0</v>
      </c>
      <c r="J54" s="500">
        <f>'Operating Mode 3 Summary'!H25</f>
        <v>0</v>
      </c>
      <c r="K54" s="500">
        <f>'Operating Mode 3 Summary'!H26</f>
        <v>0</v>
      </c>
    </row>
    <row r="55" spans="1:11">
      <c r="A55" s="18" t="s">
        <v>105</v>
      </c>
      <c r="B55" s="500">
        <f>'Operating Mode 3 Summary'!G29</f>
        <v>0</v>
      </c>
      <c r="C55" s="500">
        <f>'Operating Mode 3 Summary'!G30</f>
        <v>0</v>
      </c>
      <c r="D55" s="500">
        <f>'Operating Mode 3 Summary'!G31</f>
        <v>0</v>
      </c>
      <c r="E55" s="502">
        <f>'Operating Mode 3 Summary'!G32</f>
        <v>0</v>
      </c>
      <c r="G55" s="18" t="s">
        <v>105</v>
      </c>
      <c r="H55" s="500">
        <f>'Operating Mode 3 Summary'!H29</f>
        <v>0</v>
      </c>
      <c r="I55" s="500">
        <f>'Operating Mode 3 Summary'!H30</f>
        <v>0</v>
      </c>
      <c r="J55" s="500">
        <f>'Operating Mode 3 Summary'!H31</f>
        <v>0</v>
      </c>
      <c r="K55" s="502">
        <f>'Operating Mode 3 Summary'!H32</f>
        <v>0</v>
      </c>
    </row>
    <row r="56" spans="1:11">
      <c r="A56" s="18" t="s">
        <v>106</v>
      </c>
      <c r="B56" s="500">
        <f>'Operating Mode 3 Summary'!G35:G35</f>
        <v>0</v>
      </c>
      <c r="C56" s="500">
        <f>'Operating Mode 3 Summary'!G36</f>
        <v>0</v>
      </c>
      <c r="D56" s="500">
        <f>'Operating Mode 3 Summary'!G37</f>
        <v>0</v>
      </c>
      <c r="E56" s="502">
        <f>'Operating Mode 3 Summary'!G38</f>
        <v>0</v>
      </c>
      <c r="G56" s="18" t="s">
        <v>106</v>
      </c>
      <c r="H56" s="500">
        <f>'Operating Mode 3 Summary'!H35</f>
        <v>0</v>
      </c>
      <c r="I56" s="500">
        <f>'Operating Mode 3 Summary'!H36</f>
        <v>0</v>
      </c>
      <c r="J56" s="500">
        <f>'Operating Mode 3 Summary'!H37</f>
        <v>0</v>
      </c>
      <c r="K56" s="502">
        <f>'Operating Mode 3 Summary'!H38</f>
        <v>0</v>
      </c>
    </row>
    <row r="57" spans="1:11" ht="16" thickBot="1">
      <c r="A57" s="21" t="s">
        <v>107</v>
      </c>
      <c r="B57" s="503">
        <f>'Operating Mode 3 Summary'!G41</f>
        <v>0</v>
      </c>
      <c r="C57" s="503">
        <f>'Operating Mode 3 Summary'!G42</f>
        <v>0</v>
      </c>
      <c r="D57" s="503">
        <f>'Operating Mode 3 Summary'!G43</f>
        <v>0</v>
      </c>
      <c r="E57" s="504">
        <f>'Operating Mode 3 Summary'!G44</f>
        <v>0</v>
      </c>
      <c r="G57" s="21" t="s">
        <v>107</v>
      </c>
      <c r="H57" s="503">
        <f>'Operating Mode 3 Summary'!H41</f>
        <v>0</v>
      </c>
      <c r="I57" s="503">
        <f>'Operating Mode 3 Summary'!H42</f>
        <v>0</v>
      </c>
      <c r="J57" s="503">
        <f>'Operating Mode 3 Summary'!H43</f>
        <v>0</v>
      </c>
      <c r="K57" s="503">
        <f>'Operating Mode 3 Summary'!H44</f>
        <v>0</v>
      </c>
    </row>
    <row r="58" spans="1:11" ht="17" thickTop="1" thickBot="1">
      <c r="A58" s="21"/>
      <c r="B58" s="505"/>
      <c r="C58" s="505"/>
      <c r="D58" s="505"/>
      <c r="E58" s="506"/>
      <c r="G58" s="21"/>
      <c r="H58" s="505"/>
      <c r="I58" s="505"/>
      <c r="J58" s="505"/>
      <c r="K58" s="506"/>
    </row>
    <row r="59" spans="1:11" ht="17" thickTop="1" thickBot="1">
      <c r="A59" s="21" t="s">
        <v>22</v>
      </c>
      <c r="B59" s="503">
        <f>SUM(B53:B57)</f>
        <v>0</v>
      </c>
      <c r="C59" s="503">
        <f>SUM(C53:C57)</f>
        <v>0</v>
      </c>
      <c r="D59" s="503">
        <f>SUM(D53:D57)</f>
        <v>0</v>
      </c>
      <c r="E59" s="510">
        <f>SUM(E53:E57)</f>
        <v>0</v>
      </c>
      <c r="F59" s="443"/>
      <c r="G59" s="21" t="s">
        <v>22</v>
      </c>
      <c r="H59" s="503">
        <f>SUM(H53:H57)</f>
        <v>0</v>
      </c>
      <c r="I59" s="503">
        <f>SUM(I53:I57)</f>
        <v>0</v>
      </c>
      <c r="J59" s="503">
        <f>SUM(J53:J57)</f>
        <v>0</v>
      </c>
      <c r="K59" s="503">
        <f>SUM(K53:K57)</f>
        <v>0</v>
      </c>
    </row>
    <row r="60" spans="1:11" ht="17" thickTop="1" thickBot="1">
      <c r="A60" s="21"/>
      <c r="B60" s="505"/>
      <c r="C60" s="505"/>
      <c r="D60" s="505"/>
      <c r="E60" s="506"/>
      <c r="G60" s="21"/>
      <c r="H60" s="505"/>
      <c r="I60" s="505"/>
      <c r="J60" s="505"/>
      <c r="K60" s="506"/>
    </row>
    <row r="61" spans="1:11" ht="17" thickTop="1" thickBot="1">
      <c r="A61" s="21" t="s">
        <v>109</v>
      </c>
      <c r="B61" s="503" t="e">
        <f>B59/'Vessel Profile'!$C$16</f>
        <v>#DIV/0!</v>
      </c>
      <c r="C61" s="503" t="e">
        <f>C59/'Vessel Profile'!$C$19</f>
        <v>#DIV/0!</v>
      </c>
      <c r="D61" s="503" t="e">
        <f>D59/'Vessel Profile'!$C$22</f>
        <v>#DIV/0!</v>
      </c>
      <c r="E61" s="504" t="e">
        <f>E59/'Vessel Profile'!$C$25</f>
        <v>#DIV/0!</v>
      </c>
      <c r="G61" s="21" t="s">
        <v>109</v>
      </c>
      <c r="H61" s="503" t="e">
        <f>H59/'Vessel Profile'!C16</f>
        <v>#DIV/0!</v>
      </c>
      <c r="I61" s="503" t="e">
        <f>I59/'Vessel Profile'!C19</f>
        <v>#DIV/0!</v>
      </c>
      <c r="J61" s="503" t="e">
        <f>J59/'Vessel Profile'!C22</f>
        <v>#DIV/0!</v>
      </c>
      <c r="K61" s="504" t="e">
        <f>K59/'Vessel Profile'!C25</f>
        <v>#DIV/0!</v>
      </c>
    </row>
    <row r="62" spans="1:11" s="125" customFormat="1" ht="17" thickTop="1" thickBot="1">
      <c r="A62" s="135" t="s">
        <v>110</v>
      </c>
      <c r="B62" s="501">
        <f>IF('Vessel Profile'!$C$17="4 cycle turbo",(('BSFC Data'!$W$3*('BSFC Calculator'!B61*100)^4)+('BSFC Data'!$W$4*('BSFC Calculator'!B61*100)^3)+('BSFC Data'!$W$5*('BSFC Calculator'!B61*100)^2)+('BSFC Data'!$W$6*('BSFC Calculator'!B61*100))+'BSFC Data'!$W$7),IF('Vessel Profile'!$C$17="4 cycle non-turbo",(('BSFC Data'!$O$3*('BSFC Calculator'!B61*100)^6)+('BSFC Data'!$O$4*('BSFC Calculator'!B61*100)^5)+('BSFC Data'!$O$5*('BSFC Calculator'!B61*100)^4)+('BSFC Data'!$O$6*('BSFC Calculator'!B61*100)^3)+('BSFC Data'!$O$7*('BSFC Calculator'!B61*100)^2)+('BSFC Data'!$O$8*'BSFC Calculator'!B61*100)+'BSFC Data'!$O$9),IF('Vessel Profile'!$C$17="2 cycle",(('BSFC Data'!$G$3*('BSFC Calculator'!B61*100)^5)+('BSFC Data'!$G$4*('BSFC Calculator'!B61*100)^4)+('BSFC Data'!$G$5*('BSFC Calculator'!B61*100)^3)+('BSFC Data'!$G$6*('BSFC Calculator'!B61*100)^2)+('BSFC Data'!$G$7*('BSFC Calculator'!B61*100))+'BSFC Data'!$G$8),0)))</f>
        <v>0</v>
      </c>
      <c r="C62" s="501">
        <f>IF('Vessel Profile'!$C$20="4 cycle turbo",(('BSFC Data'!$W$3*('BSFC Calculator'!C61*100)^4)+('BSFC Data'!$W$4*('BSFC Calculator'!C61*100)^3)+('BSFC Data'!$W$5*('BSFC Calculator'!C61*100)^2)+('BSFC Data'!$W$6*('BSFC Calculator'!C61*100))+'BSFC Data'!$W$7),IF('Vessel Profile'!$C$20="4 cycle non-turbo",(('BSFC Data'!$O$3*('BSFC Calculator'!C61*100)^6)+('BSFC Data'!$O$4*('BSFC Calculator'!C61*100)^5)+('BSFC Data'!$O$5*('BSFC Calculator'!C61*100)^4)+('BSFC Data'!$O$6*('BSFC Calculator'!C61*100)^3)+('BSFC Data'!$O$7*('BSFC Calculator'!C61*100)^2)+('BSFC Data'!$O$8*'BSFC Calculator'!C61*100)+'BSFC Data'!$O$9),IF('Vessel Profile'!$C$20="2 cycle",(('BSFC Data'!$G$3*('BSFC Calculator'!C61*100)^5)+('BSFC Data'!$G$4*('BSFC Calculator'!C61*100)^4)+('BSFC Data'!$G$5*('BSFC Calculator'!C61*100)^3)+('BSFC Data'!$G$6*('BSFC Calculator'!C61*100)^2)+('BSFC Data'!$G$7*('BSFC Calculator'!C61*100))+'BSFC Data'!$G$8),0)))</f>
        <v>0</v>
      </c>
      <c r="D62" s="501">
        <f>IF('Vessel Profile'!$C$23="4 cycle turbo",(('BSFC Data'!$W$3*('BSFC Calculator'!D61*100)^4)+('BSFC Data'!$W$4*('BSFC Calculator'!D61*100)^3)+('BSFC Data'!$W$5*('BSFC Calculator'!D61*100)^2)+('BSFC Data'!$W$6*('BSFC Calculator'!D61*100))+'BSFC Data'!$W$7),IF('Vessel Profile'!$C$23="4 cycle non-turbo",(('BSFC Data'!$O$3*('BSFC Calculator'!D61*100)^6)+('BSFC Data'!$O$4*('BSFC Calculator'!D61*100)^5)+('BSFC Data'!$O$5*('BSFC Calculator'!D61*100)^4)+('BSFC Data'!$O$6*('BSFC Calculator'!D61*100)^3)+('BSFC Data'!$O$7*('BSFC Calculator'!D61*100)^2)+('BSFC Data'!$O$8*'BSFC Calculator'!D61*100)+'BSFC Data'!$O$9),IF('Vessel Profile'!$C$23="2 cycle",(('BSFC Data'!$G$3*('BSFC Calculator'!D61*100)^5)+('BSFC Data'!$G$4*('BSFC Calculator'!D61*100)^4)+('BSFC Data'!$G$5*('BSFC Calculator'!D61*100)^3)+('BSFC Data'!$G$6*('BSFC Calculator'!D61*100)^2)+('BSFC Data'!$G$7*('BSFC Calculator'!D61*100))+'BSFC Data'!$G$8),0)))</f>
        <v>0</v>
      </c>
      <c r="E62" s="501">
        <f>IF('Vessel Profile'!$C$26="4 cycle turbo",(('BSFC Data'!$W$3*('BSFC Calculator'!E61*100)^4)+('BSFC Data'!$W$4*('BSFC Calculator'!E61*100)^3)+('BSFC Data'!$W$5*('BSFC Calculator'!E61*100)^2)+('BSFC Data'!$W$6*('BSFC Calculator'!E61*100))+'BSFC Data'!$W$7),IF('Vessel Profile'!$C$26="4 cycle non-turbo",(('BSFC Data'!$O$3*('BSFC Calculator'!E61*100)^6)+('BSFC Data'!$O$4*('BSFC Calculator'!E61*100)^5)+('BSFC Data'!$O$5*('BSFC Calculator'!E61*100)^4)+('BSFC Data'!$O$6*('BSFC Calculator'!E61*100)^3)+('BSFC Data'!$O$7*('BSFC Calculator'!E61*100)^2)+('BSFC Data'!$O$8*'BSFC Calculator'!E61*100)+'BSFC Data'!$O$9),IF('Vessel Profile'!$C$26="2 cycle",(('BSFC Data'!$G$3*('BSFC Calculator'!E61*100)^5)+('BSFC Data'!$G$4*('BSFC Calculator'!E61*100)^4)+('BSFC Data'!$G$5*('BSFC Calculator'!E61*100)^3)+('BSFC Data'!$G$6*('BSFC Calculator'!E61*100)^2)+('BSFC Data'!$G$7*('BSFC Calculator'!E61*100))+'BSFC Data'!$G$8),0)))</f>
        <v>0</v>
      </c>
      <c r="F62" s="458"/>
      <c r="G62" s="135" t="s">
        <v>110</v>
      </c>
      <c r="H62" s="501">
        <f>IF('Vessel Profile'!$C$17="4 cycle turbo",(('BSFC Data'!$W$3*('BSFC Calculator'!H61*100)^4)+('BSFC Data'!$W$4*('BSFC Calculator'!H61*100)^3)+('BSFC Data'!$W$5*('BSFC Calculator'!H61*100)^2)+('BSFC Data'!$W$6*('BSFC Calculator'!H61*100))+'BSFC Data'!$W$7),IF('Vessel Profile'!$C$17="4 cycle non-turbo",(('BSFC Data'!$O$3*('BSFC Calculator'!H61*100)^6)+('BSFC Data'!$O$4*('BSFC Calculator'!H61*100)^5)+('BSFC Data'!$O$5*('BSFC Calculator'!H61*100)^4)+('BSFC Data'!$O$6*('BSFC Calculator'!H61*100)^3)+('BSFC Data'!$O$7*('BSFC Calculator'!H61*100)^2)+('BSFC Data'!$O$8*'BSFC Calculator'!H61*100)+'BSFC Data'!$O$9),IF('Vessel Profile'!$C$17="2 cycle",(('BSFC Data'!$G$3*('BSFC Calculator'!H61*100)^5)+('BSFC Data'!$G$4*('BSFC Calculator'!H61*100)^4)+('BSFC Data'!$G$5*('BSFC Calculator'!H61*100)^3)+('BSFC Data'!$G$6*('BSFC Calculator'!H61*100)^2)+('BSFC Data'!$G$7*('BSFC Calculator'!H61*100))+'BSFC Data'!$G$8),0)))</f>
        <v>0</v>
      </c>
      <c r="I62" s="501">
        <f>IF('Vessel Profile'!$C$20="4 cycle turbo",(('BSFC Data'!$W$3*('BSFC Calculator'!I61*100)^4)+('BSFC Data'!$W$4*('BSFC Calculator'!I61*100)^3)+('BSFC Data'!$W$5*('BSFC Calculator'!I61*100)^2)+('BSFC Data'!$W$6*('BSFC Calculator'!I61*100))+'BSFC Data'!$W$7),IF('Vessel Profile'!$C$20="4 cycle non-turbo",(('BSFC Data'!$O$3*('BSFC Calculator'!I61*100)^6)+('BSFC Data'!$O$4*('BSFC Calculator'!I61*100)^5)+('BSFC Data'!$O$5*('BSFC Calculator'!I61*100)^4)+('BSFC Data'!$O$6*('BSFC Calculator'!I61*100)^3)+('BSFC Data'!$O$7*('BSFC Calculator'!I61*100)^2)+('BSFC Data'!$O$8*'BSFC Calculator'!I61*100)+'BSFC Data'!$O$9),IF('Vessel Profile'!$C$20="2 cycle",(('BSFC Data'!$G$3*('BSFC Calculator'!I61*100)^5)+('BSFC Data'!$G$4*('BSFC Calculator'!I61*100)^4)+('BSFC Data'!$G$5*('BSFC Calculator'!I61*100)^3)+('BSFC Data'!$G$6*('BSFC Calculator'!I61*100)^2)+('BSFC Data'!$G$7*('BSFC Calculator'!I61*100))+'BSFC Data'!$G$8),0)))</f>
        <v>0</v>
      </c>
      <c r="J62" s="501">
        <f>IF('Vessel Profile'!$C$23="4 cycle turbo",(('BSFC Data'!$W$3*('BSFC Calculator'!J61*100)^4)+('BSFC Data'!$W$4*('BSFC Calculator'!J61*100)^3)+('BSFC Data'!$W$5*('BSFC Calculator'!J61*100)^2)+('BSFC Data'!$W$6*('BSFC Calculator'!J61*100))+'BSFC Data'!$W$7),IF('Vessel Profile'!$C$23="4 cycle non-turbo",(('BSFC Data'!$O$3*('BSFC Calculator'!J61*100)^6)+('BSFC Data'!$O$4*('BSFC Calculator'!J61*100)^5)+('BSFC Data'!$O$5*('BSFC Calculator'!J61*100)^4)+('BSFC Data'!$O$6*('BSFC Calculator'!J61*100)^3)+('BSFC Data'!$O$7*('BSFC Calculator'!J61*100)^2)+('BSFC Data'!$O$8*'BSFC Calculator'!J61*100)+'BSFC Data'!$O$9),IF('Vessel Profile'!$C$23="2 cycle",(('BSFC Data'!$G$3*('BSFC Calculator'!J61*100)^5)+('BSFC Data'!$G$4*('BSFC Calculator'!J61*100)^4)+('BSFC Data'!$G$5*('BSFC Calculator'!J61*100)^3)+('BSFC Data'!$G$6*('BSFC Calculator'!J61*100)^2)+('BSFC Data'!$G$7*('BSFC Calculator'!J61*100))+'BSFC Data'!$G$8),0)))</f>
        <v>0</v>
      </c>
      <c r="K62" s="501">
        <f>IF('Vessel Profile'!$C$26="4 cycle turbo",(('BSFC Data'!$W$3*('BSFC Calculator'!K61*100)^4)+('BSFC Data'!$W$4*('BSFC Calculator'!K61*100)^3)+('BSFC Data'!$W$5*('BSFC Calculator'!K61*100)^2)+('BSFC Data'!$W$6*('BSFC Calculator'!K61*100))+'BSFC Data'!$W$7),IF('Vessel Profile'!$C$26="4 cycle non-turbo",(('BSFC Data'!$O$3*('BSFC Calculator'!K61*100)^6)+('BSFC Data'!$O$4*('BSFC Calculator'!K61*100)^5)+('BSFC Data'!$O$5*('BSFC Calculator'!K61*100)^4)+('BSFC Data'!$O$6*('BSFC Calculator'!K61*100)^3)+('BSFC Data'!$O$7*('BSFC Calculator'!K61*100)^2)+('BSFC Data'!$O$8*'BSFC Calculator'!K61*100)+'BSFC Data'!$O$9),IF('Vessel Profile'!$C$26="2 cycle",(('BSFC Data'!$G$3*('BSFC Calculator'!K61*100)^5)+('BSFC Data'!$G$4*('BSFC Calculator'!K61*100)^4)+('BSFC Data'!$G$5*('BSFC Calculator'!K61*100)^3)+('BSFC Data'!$G$6*('BSFC Calculator'!K61*100)^2)+('BSFC Data'!$G$7*('BSFC Calculator'!K61*100))+'BSFC Data'!$G$8),0)))</f>
        <v>0</v>
      </c>
    </row>
    <row r="63" spans="1:11" ht="16" thickTop="1"/>
    <row r="64" spans="1:11" ht="16" thickBot="1"/>
    <row r="65" spans="1:11" ht="21" thickTop="1" thickBot="1">
      <c r="A65" s="1012">
        <f>'Vessel Profile'!C33</f>
        <v>0</v>
      </c>
      <c r="B65" s="1013"/>
      <c r="C65" s="1013"/>
      <c r="D65" s="1013"/>
      <c r="E65" s="1014"/>
      <c r="G65" s="1012">
        <f>A65</f>
        <v>0</v>
      </c>
      <c r="H65" s="1013"/>
      <c r="I65" s="1013"/>
      <c r="J65" s="1013"/>
      <c r="K65" s="1014"/>
    </row>
    <row r="66" spans="1:11" ht="16" thickTop="1">
      <c r="A66" s="1015" t="s">
        <v>103</v>
      </c>
      <c r="B66" s="1016"/>
      <c r="C66" s="1016"/>
      <c r="D66" s="1016"/>
      <c r="E66" s="1017"/>
      <c r="G66" s="1015" t="s">
        <v>108</v>
      </c>
      <c r="H66" s="1016"/>
      <c r="I66" s="1016"/>
      <c r="J66" s="1016"/>
      <c r="K66" s="1017"/>
    </row>
    <row r="67" spans="1:11" ht="16">
      <c r="A67" s="18"/>
      <c r="B67" s="12" t="s">
        <v>35</v>
      </c>
      <c r="C67" s="12" t="s">
        <v>86</v>
      </c>
      <c r="D67" s="12" t="s">
        <v>101</v>
      </c>
      <c r="E67" s="38" t="s">
        <v>102</v>
      </c>
      <c r="G67" s="18"/>
      <c r="H67" s="12" t="s">
        <v>35</v>
      </c>
      <c r="I67" s="12" t="s">
        <v>86</v>
      </c>
      <c r="J67" s="12" t="s">
        <v>101</v>
      </c>
      <c r="K67" s="38" t="s">
        <v>102</v>
      </c>
    </row>
    <row r="68" spans="1:11">
      <c r="A68" s="18" t="s">
        <v>30</v>
      </c>
      <c r="B68" s="500">
        <f>'Operating Mode 4 Summary'!G19</f>
        <v>0</v>
      </c>
      <c r="C68" s="500">
        <f>'Operating Mode 4 Summary'!G20</f>
        <v>0</v>
      </c>
      <c r="D68" s="507"/>
      <c r="E68" s="508"/>
      <c r="G68" s="18" t="s">
        <v>30</v>
      </c>
      <c r="H68" s="500">
        <f>'Operating Mode 4 Summary'!H19</f>
        <v>0</v>
      </c>
      <c r="I68" s="500">
        <f>'Operating Mode 4 Summary'!H20</f>
        <v>0</v>
      </c>
      <c r="J68" s="507"/>
      <c r="K68" s="508"/>
    </row>
    <row r="69" spans="1:11">
      <c r="A69" s="18" t="s">
        <v>104</v>
      </c>
      <c r="B69" s="500">
        <f>'Operating Mode 4 Summary'!G23</f>
        <v>0</v>
      </c>
      <c r="C69" s="500">
        <f>'Operating Mode 4 Summary'!G24</f>
        <v>0</v>
      </c>
      <c r="D69" s="500">
        <f>'Operating Mode 4 Summary'!G25</f>
        <v>0</v>
      </c>
      <c r="E69" s="500">
        <f>'Operating Mode 4 Summary'!G26</f>
        <v>0</v>
      </c>
      <c r="G69" s="18" t="s">
        <v>104</v>
      </c>
      <c r="H69" s="500">
        <f>'Operating Mode 4 Summary'!H23</f>
        <v>0</v>
      </c>
      <c r="I69" s="500">
        <f>'Operating Mode 4 Summary'!H24</f>
        <v>0</v>
      </c>
      <c r="J69" s="500">
        <f>'Operating Mode 4 Summary'!H25</f>
        <v>0</v>
      </c>
      <c r="K69" s="500">
        <f>'Operating Mode 4 Summary'!H26</f>
        <v>0</v>
      </c>
    </row>
    <row r="70" spans="1:11">
      <c r="A70" s="18" t="s">
        <v>105</v>
      </c>
      <c r="B70" s="500">
        <f>'Operating Mode 4 Summary'!G29</f>
        <v>0</v>
      </c>
      <c r="C70" s="500">
        <f>'Operating Mode 4 Summary'!G30</f>
        <v>0</v>
      </c>
      <c r="D70" s="500">
        <f>'Operating Mode 4 Summary'!G31</f>
        <v>0</v>
      </c>
      <c r="E70" s="502">
        <f>'Operating Mode 4 Summary'!G32</f>
        <v>0</v>
      </c>
      <c r="G70" s="18" t="s">
        <v>105</v>
      </c>
      <c r="H70" s="500">
        <f>'Operating Mode 4 Summary'!H29</f>
        <v>0</v>
      </c>
      <c r="I70" s="500">
        <f>'Operating Mode 4 Summary'!H30</f>
        <v>0</v>
      </c>
      <c r="J70" s="500">
        <f>'Operating Mode 4 Summary'!H31</f>
        <v>0</v>
      </c>
      <c r="K70" s="502">
        <f>'Operating Mode 4 Summary'!H32</f>
        <v>0</v>
      </c>
    </row>
    <row r="71" spans="1:11">
      <c r="A71" s="18" t="s">
        <v>106</v>
      </c>
      <c r="B71" s="500">
        <f>'Operating Mode 4 Summary'!G35:G35</f>
        <v>0</v>
      </c>
      <c r="C71" s="500">
        <f>'Operating Mode 4 Summary'!G36</f>
        <v>0</v>
      </c>
      <c r="D71" s="500">
        <f>'Operating Mode 4 Summary'!G37</f>
        <v>0</v>
      </c>
      <c r="E71" s="502">
        <f>'Operating Mode 4 Summary'!G38</f>
        <v>0</v>
      </c>
      <c r="G71" s="18" t="s">
        <v>106</v>
      </c>
      <c r="H71" s="500">
        <f>'Operating Mode 4 Summary'!H35</f>
        <v>0</v>
      </c>
      <c r="I71" s="500">
        <f>'Operating Mode 4 Summary'!H36</f>
        <v>0</v>
      </c>
      <c r="J71" s="500">
        <f>'Operating Mode 4 Summary'!H37</f>
        <v>0</v>
      </c>
      <c r="K71" s="502">
        <f>'Operating Mode 4 Summary'!H38</f>
        <v>0</v>
      </c>
    </row>
    <row r="72" spans="1:11" ht="16" thickBot="1">
      <c r="A72" s="21" t="s">
        <v>107</v>
      </c>
      <c r="B72" s="503">
        <f>'Operating Mode 4 Summary'!G41</f>
        <v>0</v>
      </c>
      <c r="C72" s="503">
        <f>'Operating Mode 4 Summary'!G42</f>
        <v>0</v>
      </c>
      <c r="D72" s="503">
        <f>'Operating Mode 4 Summary'!G43</f>
        <v>0</v>
      </c>
      <c r="E72" s="504">
        <f>'Operating Mode 4 Summary'!G44</f>
        <v>0</v>
      </c>
      <c r="G72" s="21" t="s">
        <v>107</v>
      </c>
      <c r="H72" s="503">
        <f>'Operating Mode 4 Summary'!H41</f>
        <v>0</v>
      </c>
      <c r="I72" s="503">
        <f>'Operating Mode 4 Summary'!H42</f>
        <v>0</v>
      </c>
      <c r="J72" s="503">
        <f>'Operating Mode 4 Summary'!H43</f>
        <v>0</v>
      </c>
      <c r="K72" s="504"/>
    </row>
    <row r="73" spans="1:11" ht="17" thickTop="1" thickBot="1">
      <c r="A73" s="21"/>
      <c r="B73" s="505"/>
      <c r="C73" s="505"/>
      <c r="D73" s="505"/>
      <c r="E73" s="506"/>
      <c r="G73" s="21"/>
      <c r="H73" s="505"/>
      <c r="I73" s="505"/>
      <c r="J73" s="505"/>
      <c r="K73" s="506"/>
    </row>
    <row r="74" spans="1:11" ht="17" thickTop="1" thickBot="1">
      <c r="A74" s="21" t="s">
        <v>22</v>
      </c>
      <c r="B74" s="503">
        <f>SUM(B68:B72)</f>
        <v>0</v>
      </c>
      <c r="C74" s="503">
        <f>SUM(C68:C72)</f>
        <v>0</v>
      </c>
      <c r="D74" s="503">
        <f>SUM(D68:D72)</f>
        <v>0</v>
      </c>
      <c r="E74" s="503">
        <f>SUM(E68:E72)</f>
        <v>0</v>
      </c>
      <c r="G74" s="21" t="s">
        <v>22</v>
      </c>
      <c r="H74" s="503">
        <f>SUM(H68:H72)</f>
        <v>0</v>
      </c>
      <c r="I74" s="503">
        <f>SUM(I68:I72)</f>
        <v>0</v>
      </c>
      <c r="J74" s="503">
        <f>SUM(J68:J72)</f>
        <v>0</v>
      </c>
      <c r="K74" s="503">
        <f>SUM(K68:K72)</f>
        <v>0</v>
      </c>
    </row>
    <row r="75" spans="1:11" ht="17" thickTop="1" thickBot="1">
      <c r="A75" s="21"/>
      <c r="B75" s="505"/>
      <c r="C75" s="505"/>
      <c r="D75" s="505"/>
      <c r="E75" s="506"/>
      <c r="G75" s="21"/>
      <c r="H75" s="505"/>
      <c r="I75" s="505"/>
      <c r="J75" s="505"/>
      <c r="K75" s="506"/>
    </row>
    <row r="76" spans="1:11" ht="17" thickTop="1" thickBot="1">
      <c r="A76" s="21" t="s">
        <v>109</v>
      </c>
      <c r="B76" s="503" t="e">
        <f>B74/'Vessel Profile'!$C$16</f>
        <v>#DIV/0!</v>
      </c>
      <c r="C76" s="503" t="e">
        <f>C74/'Vessel Profile'!$C$19</f>
        <v>#DIV/0!</v>
      </c>
      <c r="D76" s="503" t="e">
        <f>D74/'Vessel Profile'!$C$22</f>
        <v>#DIV/0!</v>
      </c>
      <c r="E76" s="504" t="e">
        <f>E74/'Vessel Profile'!$C$25</f>
        <v>#DIV/0!</v>
      </c>
      <c r="G76" s="21" t="s">
        <v>109</v>
      </c>
      <c r="H76" s="503" t="e">
        <f>H74/'Vessel Profile'!C16</f>
        <v>#DIV/0!</v>
      </c>
      <c r="I76" s="503" t="e">
        <f>I74/'Vessel Profile'!C19</f>
        <v>#DIV/0!</v>
      </c>
      <c r="J76" s="503" t="e">
        <f>J74/'Vessel Profile'!C22</f>
        <v>#DIV/0!</v>
      </c>
      <c r="K76" s="504" t="e">
        <f>K74/'Vessel Profile'!C25</f>
        <v>#DIV/0!</v>
      </c>
    </row>
    <row r="77" spans="1:11" s="125" customFormat="1" ht="17" thickTop="1" thickBot="1">
      <c r="A77" s="135" t="s">
        <v>110</v>
      </c>
      <c r="B77" s="501">
        <f>IF('Vessel Profile'!$C$17="4 cycle turbo",(('BSFC Data'!$W$3*('BSFC Calculator'!B31*100)^4)+('BSFC Data'!$W$4*('BSFC Calculator'!B31*100)^3)+('BSFC Data'!$W$5*('BSFC Calculator'!B31*100)^2)+('BSFC Data'!$W$6*('BSFC Calculator'!B31*100))+'BSFC Data'!$W$7),IF('Vessel Profile'!$C$17="4 cycle non-turbo",(('BSFC Data'!$O$3*('BSFC Calculator'!B31*100)^6)+('BSFC Data'!$O$4*('BSFC Calculator'!B31*100)^5)+('BSFC Data'!$O$5*('BSFC Calculator'!B31*100)^4)+('BSFC Data'!$O$6*('BSFC Calculator'!B31*100)^3)+('BSFC Data'!$O$7*('BSFC Calculator'!B31*100)^2)+('BSFC Data'!$O$8*'BSFC Calculator'!B31*100)+'BSFC Data'!$O$9),IF('Vessel Profile'!$C$17="2 cycle",(('BSFC Data'!$G$3*('BSFC Calculator'!B31*100)^5)+('BSFC Data'!$G$4*('BSFC Calculator'!B31*100)^4)+('BSFC Data'!$G$5*('BSFC Calculator'!B31*100)^3)+('BSFC Data'!$G$6*('BSFC Calculator'!B31*100)^2)+('BSFC Data'!$G$7*('BSFC Calculator'!B31*100))+'BSFC Data'!$G$8),0)))</f>
        <v>0</v>
      </c>
      <c r="C77" s="501">
        <f>IF('Vessel Profile'!$C$20="4 cycle turbo",(('BSFC Data'!$W$3*('BSFC Calculator'!C76*100)^4)+('BSFC Data'!$W$4*('BSFC Calculator'!C76*100)^3)+('BSFC Data'!$W$5*('BSFC Calculator'!C76*100)^2)+('BSFC Data'!$W$6*('BSFC Calculator'!C76*100))+'BSFC Data'!$W$7),IF('Vessel Profile'!$C$20="4 cycle non-turbo",(('BSFC Data'!$O$3*('BSFC Calculator'!C76*100)^6)+('BSFC Data'!$O$4*('BSFC Calculator'!C76*100)^5)+('BSFC Data'!$O$5*('BSFC Calculator'!C76*100)^4)+('BSFC Data'!$O$6*('BSFC Calculator'!C76*100)^3)+('BSFC Data'!$O$7*('BSFC Calculator'!C76*100)^2)+('BSFC Data'!$O$8*'BSFC Calculator'!C76*100)+'BSFC Data'!$O$9),IF('Vessel Profile'!$C$20="2 cycle",(('BSFC Data'!$G$3*('BSFC Calculator'!C76*100)^5)+('BSFC Data'!$G$4*('BSFC Calculator'!C76*100)^4)+('BSFC Data'!$G$5*('BSFC Calculator'!C76*100)^3)+('BSFC Data'!$G$6*('BSFC Calculator'!C76*100)^2)+('BSFC Data'!$G$7*('BSFC Calculator'!C76*100))+'BSFC Data'!$G$8),0)))</f>
        <v>0</v>
      </c>
      <c r="D77" s="501">
        <f>IF('Vessel Profile'!$C$23="4 cycle turbo",(('BSFC Data'!$W$3*('BSFC Calculator'!D76*100)^4)+('BSFC Data'!$W$4*('BSFC Calculator'!D76*100)^3)+('BSFC Data'!$W$5*('BSFC Calculator'!D76*100)^2)+('BSFC Data'!$W$6*('BSFC Calculator'!D76*100))+'BSFC Data'!$W$7),IF('Vessel Profile'!$C$23="4 cycle non-turbo",(('BSFC Data'!$O$3*('BSFC Calculator'!D76*100)^6)+('BSFC Data'!$O$4*('BSFC Calculator'!D76*100)^5)+('BSFC Data'!$O$5*('BSFC Calculator'!D76*100)^4)+('BSFC Data'!$O$6*('BSFC Calculator'!D76*100)^3)+('BSFC Data'!$O$7*('BSFC Calculator'!D76*100)^2)+('BSFC Data'!$O$8*'BSFC Calculator'!D76*100)+'BSFC Data'!$O$9),IF('Vessel Profile'!$C$23="2 cycle",(('BSFC Data'!$G$3*('BSFC Calculator'!D76*100)^5)+('BSFC Data'!$G$4*('BSFC Calculator'!D76*100)^4)+('BSFC Data'!$G$5*('BSFC Calculator'!D76*100)^3)+('BSFC Data'!$G$6*('BSFC Calculator'!D76*100)^2)+('BSFC Data'!$G$7*('BSFC Calculator'!D76*100))+'BSFC Data'!$G$8),0)))</f>
        <v>0</v>
      </c>
      <c r="E77" s="501">
        <f>IF('Vessel Profile'!$C$26="4 cycle turbo",(('BSFC Data'!$W$3*('BSFC Calculator'!E76*100)^4)+('BSFC Data'!$W$4*('BSFC Calculator'!E76*100)^3)+('BSFC Data'!$W$5*('BSFC Calculator'!E76*100)^2)+('BSFC Data'!$W$6*('BSFC Calculator'!E76*100))+'BSFC Data'!$W$7),IF('Vessel Profile'!$C$26="4 cycle non-turbo",(('BSFC Data'!$O$3*('BSFC Calculator'!E76*100)^6)+('BSFC Data'!$O$4*('BSFC Calculator'!E76*100)^5)+('BSFC Data'!$O$5*('BSFC Calculator'!E76*100)^4)+('BSFC Data'!$O$6*('BSFC Calculator'!E76*100)^3)+('BSFC Data'!$O$7*('BSFC Calculator'!E76*100)^2)+('BSFC Data'!$O$8*'BSFC Calculator'!E76*100)+'BSFC Data'!$O$9),IF('Vessel Profile'!$C$26="2 cycle",(('BSFC Data'!$G$3*('BSFC Calculator'!E76*100)^5)+('BSFC Data'!$G$4*('BSFC Calculator'!E76*100)^4)+('BSFC Data'!$G$5*('BSFC Calculator'!E76*100)^3)+('BSFC Data'!$G$6*('BSFC Calculator'!E76*100)^2)+('BSFC Data'!$G$7*('BSFC Calculator'!E76*100))+'BSFC Data'!$G$8),0)))</f>
        <v>0</v>
      </c>
      <c r="G77" s="135" t="s">
        <v>110</v>
      </c>
      <c r="H77" s="501">
        <f>IF('Vessel Profile'!$C$17="4 cycle turbo",(('BSFC Data'!$W$3*('BSFC Calculator'!H76*100)^4)+('BSFC Data'!$W$4*('BSFC Calculator'!H76*100)^3)+('BSFC Data'!$W$5*('BSFC Calculator'!H76*100)^2)+('BSFC Data'!$W$6*('BSFC Calculator'!H76*100))+'BSFC Data'!$W$7),IF('Vessel Profile'!$C$17="4 cycle non-turbo",(('BSFC Data'!$O$3*('BSFC Calculator'!H76*100)^6)+('BSFC Data'!$O$4*('BSFC Calculator'!H76*100)^5)+('BSFC Data'!$O$5*('BSFC Calculator'!H76*100)^4)+('BSFC Data'!$O$6*('BSFC Calculator'!H76*100)^3)+('BSFC Data'!$O$7*('BSFC Calculator'!H76*100)^2)+('BSFC Data'!$O$8*'BSFC Calculator'!H76*100)+'BSFC Data'!$O$9),IF('Vessel Profile'!$C$17="2 cycle",(('BSFC Data'!$G$3*('BSFC Calculator'!H76*100)^5)+('BSFC Data'!$G$4*('BSFC Calculator'!H76*100)^4)+('BSFC Data'!$G$5*('BSFC Calculator'!H76*100)^3)+('BSFC Data'!$G$6*('BSFC Calculator'!H76*100)^2)+('BSFC Data'!$G$7*('BSFC Calculator'!H76*100))+'BSFC Data'!$G$8),0)))</f>
        <v>0</v>
      </c>
      <c r="I77" s="501">
        <f>IF('Vessel Profile'!$C$20="4 cycle turbo",(('BSFC Data'!$W$3*('BSFC Calculator'!I76*100)^4)+('BSFC Data'!$W$4*('BSFC Calculator'!I76*100)^3)+('BSFC Data'!$W$5*('BSFC Calculator'!I76*100)^2)+('BSFC Data'!$W$6*('BSFC Calculator'!I76*100))+'BSFC Data'!$W$7),IF('Vessel Profile'!$C$20="4 cycle non-turbo",(('BSFC Data'!$O$3*('BSFC Calculator'!I76*100)^6)+('BSFC Data'!$O$4*('BSFC Calculator'!I76*100)^5)+('BSFC Data'!$O$5*('BSFC Calculator'!I76*100)^4)+('BSFC Data'!$O$6*('BSFC Calculator'!I76*100)^3)+('BSFC Data'!$O$7*('BSFC Calculator'!I76*100)^2)+('BSFC Data'!$O$8*'BSFC Calculator'!I76*100)+'BSFC Data'!$O$9),IF('Vessel Profile'!$C$20="2 cycle",(('BSFC Data'!$G$3*('BSFC Calculator'!I76*100)^5)+('BSFC Data'!$G$4*('BSFC Calculator'!I76*100)^4)+('BSFC Data'!$G$5*('BSFC Calculator'!I76*100)^3)+('BSFC Data'!$G$6*('BSFC Calculator'!I76*100)^2)+('BSFC Data'!$G$7*('BSFC Calculator'!I76*100))+'BSFC Data'!$G$8),0)))</f>
        <v>0</v>
      </c>
      <c r="J77" s="501">
        <f>IF('Vessel Profile'!$C$23="4 cycle turbo",(('BSFC Data'!$W$3*('BSFC Calculator'!J76*100)^4)+('BSFC Data'!$W$4*('BSFC Calculator'!J76*100)^3)+('BSFC Data'!$W$5*('BSFC Calculator'!J76*100)^2)+('BSFC Data'!$W$6*('BSFC Calculator'!J76*100))+'BSFC Data'!$W$7),IF('Vessel Profile'!$C$23="4 cycle non-turbo",(('BSFC Data'!$O$3*('BSFC Calculator'!J76*100)^6)+('BSFC Data'!$O$4*('BSFC Calculator'!J76*100)^5)+('BSFC Data'!$O$5*('BSFC Calculator'!J76*100)^4)+('BSFC Data'!$O$6*('BSFC Calculator'!J76*100)^3)+('BSFC Data'!$O$7*('BSFC Calculator'!J76*100)^2)+('BSFC Data'!$O$8*'BSFC Calculator'!J76*100)+'BSFC Data'!$O$9),IF('Vessel Profile'!$C$23="2 cycle",(('BSFC Data'!$G$3*('BSFC Calculator'!J76*100)^5)+('BSFC Data'!$G$4*('BSFC Calculator'!J76*100)^4)+('BSFC Data'!$G$5*('BSFC Calculator'!J76*100)^3)+('BSFC Data'!$G$6*('BSFC Calculator'!J76*100)^2)+('BSFC Data'!$G$7*('BSFC Calculator'!J76*100))+'BSFC Data'!$G$8),0)))</f>
        <v>0</v>
      </c>
      <c r="K77" s="501">
        <f>IF('Vessel Profile'!$C$26="4 cycle turbo",(('BSFC Data'!$W$3*('BSFC Calculator'!K76*100)^4)+('BSFC Data'!$W$4*('BSFC Calculator'!K76*100)^3)+('BSFC Data'!$W$5*('BSFC Calculator'!K76*100)^2)+('BSFC Data'!$W$6*('BSFC Calculator'!K76*100))+'BSFC Data'!$W$7),IF('Vessel Profile'!$C$26="4 cycle non-turbo",(('BSFC Data'!$O$3*('BSFC Calculator'!K76*100)^6)+('BSFC Data'!$O$4*('BSFC Calculator'!K76*100)^5)+('BSFC Data'!$O$5*('BSFC Calculator'!K76*100)^4)+('BSFC Data'!$O$6*('BSFC Calculator'!K76*100)^3)+('BSFC Data'!$O$7*('BSFC Calculator'!K76*100)^2)+('BSFC Data'!$O$8*'BSFC Calculator'!K76*100)+'BSFC Data'!$O$9),IF('Vessel Profile'!$C$26="2 cycle",(('BSFC Data'!$G$3*('BSFC Calculator'!K76*100)^5)+('BSFC Data'!$G$4*('BSFC Calculator'!K76*100)^4)+('BSFC Data'!$G$5*('BSFC Calculator'!K76*100)^3)+('BSFC Data'!$G$6*('BSFC Calculator'!K76*100)^2)+('BSFC Data'!$G$7*('BSFC Calculator'!K76*100))+'BSFC Data'!$G$8),0)))</f>
        <v>0</v>
      </c>
    </row>
    <row r="78" spans="1:11" ht="16" thickTop="1"/>
    <row r="79" spans="1:11" hidden="1"/>
    <row r="80" spans="1:11"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sheetData>
  <sheetProtection sheet="1" objects="1" scenarios="1" selectLockedCells="1"/>
  <mergeCells count="16">
    <mergeCell ref="A20:E20"/>
    <mergeCell ref="A21:E21"/>
    <mergeCell ref="G20:K20"/>
    <mergeCell ref="G21:K21"/>
    <mergeCell ref="A66:E66"/>
    <mergeCell ref="G35:K35"/>
    <mergeCell ref="G36:K36"/>
    <mergeCell ref="G50:K50"/>
    <mergeCell ref="G51:K51"/>
    <mergeCell ref="G65:K65"/>
    <mergeCell ref="G66:K66"/>
    <mergeCell ref="A35:E35"/>
    <mergeCell ref="A36:E36"/>
    <mergeCell ref="A50:E50"/>
    <mergeCell ref="A51:E51"/>
    <mergeCell ref="A65:E65"/>
  </mergeCells>
  <hyperlinks>
    <hyperlink ref="C18" location="Summary!A1" tooltip="VIEW SUMMARY CHARTS" display="GO TO SUMMARY PAGE" xr:uid="{00000000-0004-0000-1100-000000000000}"/>
    <hyperlink ref="B17" location="'Maintenance Costs'!A1" display="'Maintenance Costs" xr:uid="{00000000-0004-0000-1100-000001000000}"/>
    <hyperlink ref="C17" location="'Operating Mode 1'!A1" display="'Operating Mode 1" xr:uid="{00000000-0004-0000-1100-000002000000}"/>
    <hyperlink ref="D17" location="'Operating Mode 2'!A1" display="'Operating Mode 2" xr:uid="{00000000-0004-0000-1100-000003000000}"/>
    <hyperlink ref="E17" location="'Operating Mode 3'!A1" display="'Operating Mode 3" xr:uid="{00000000-0004-0000-1100-000004000000}"/>
    <hyperlink ref="F17" location="'Operating Mode 4'!A1" display="'Operating Mode 4" xr:uid="{00000000-0004-0000-1100-000005000000}"/>
    <hyperlink ref="A17" location="'Vessel Profile'!A1" display="'Vessel Profile'!A1" xr:uid="{00000000-0004-0000-1100-000006000000}"/>
  </hyperlinks>
  <pageMargins left="0.7" right="0.7" top="0.75" bottom="0.75" header="0.3" footer="0.3"/>
  <pageSetup orientation="portrait" horizontalDpi="4294967292" verticalDpi="4294967292"/>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0"/>
  </sheetPr>
  <dimension ref="A1:W124"/>
  <sheetViews>
    <sheetView topLeftCell="D4" workbookViewId="0">
      <selection activeCell="J16" sqref="J16"/>
    </sheetView>
  </sheetViews>
  <sheetFormatPr baseColWidth="10" defaultColWidth="11.5" defaultRowHeight="15"/>
  <cols>
    <col min="5" max="5" width="12.6640625" customWidth="1"/>
    <col min="6" max="6" width="12.83203125" bestFit="1" customWidth="1"/>
    <col min="7" max="7" width="12.6640625" bestFit="1" customWidth="1"/>
    <col min="13" max="13" width="12.6640625" customWidth="1"/>
    <col min="14" max="14" width="12.6640625" bestFit="1" customWidth="1"/>
    <col min="22" max="22" width="12" bestFit="1" customWidth="1"/>
  </cols>
  <sheetData>
    <row r="1" spans="1:23" s="220" customFormat="1" ht="16">
      <c r="A1" s="258" t="s">
        <v>151</v>
      </c>
      <c r="B1" s="224"/>
      <c r="C1" s="224"/>
      <c r="D1" s="224"/>
      <c r="E1" s="224"/>
      <c r="F1" s="224"/>
      <c r="G1" s="224"/>
      <c r="H1" s="224"/>
      <c r="I1" s="258" t="s">
        <v>225</v>
      </c>
      <c r="J1" s="224"/>
      <c r="K1" s="224"/>
      <c r="L1" s="224"/>
      <c r="M1" s="224"/>
      <c r="N1" s="224"/>
      <c r="O1" s="224"/>
      <c r="P1" s="224"/>
      <c r="Q1" s="259" t="s">
        <v>152</v>
      </c>
      <c r="R1" s="257"/>
      <c r="S1" s="257"/>
      <c r="T1" s="257"/>
      <c r="U1" s="257"/>
      <c r="V1" s="224"/>
    </row>
    <row r="2" spans="1:23" ht="48">
      <c r="A2" s="220" t="s">
        <v>32</v>
      </c>
      <c r="B2" s="220" t="s">
        <v>75</v>
      </c>
      <c r="C2" s="220" t="s">
        <v>226</v>
      </c>
      <c r="D2" s="220" t="s">
        <v>227</v>
      </c>
      <c r="E2" s="220" t="s">
        <v>384</v>
      </c>
      <c r="F2" s="220" t="s">
        <v>228</v>
      </c>
      <c r="G2" s="260" t="s">
        <v>259</v>
      </c>
      <c r="H2" s="89"/>
      <c r="I2" s="224" t="s">
        <v>32</v>
      </c>
      <c r="J2" s="224" t="s">
        <v>229</v>
      </c>
      <c r="K2" s="220" t="s">
        <v>230</v>
      </c>
      <c r="L2" s="220" t="s">
        <v>231</v>
      </c>
      <c r="M2" s="220" t="s">
        <v>385</v>
      </c>
      <c r="N2" s="220" t="s">
        <v>228</v>
      </c>
      <c r="O2" s="260" t="s">
        <v>260</v>
      </c>
      <c r="P2" s="89"/>
      <c r="Q2" s="225" t="s">
        <v>75</v>
      </c>
      <c r="R2" s="225" t="s">
        <v>232</v>
      </c>
      <c r="S2" s="225" t="s">
        <v>32</v>
      </c>
      <c r="T2" s="225" t="s">
        <v>233</v>
      </c>
      <c r="U2" s="225" t="s">
        <v>386</v>
      </c>
      <c r="V2" s="225" t="s">
        <v>234</v>
      </c>
      <c r="W2" s="260" t="s">
        <v>261</v>
      </c>
    </row>
    <row r="3" spans="1:23">
      <c r="A3" s="89">
        <v>2</v>
      </c>
      <c r="B3" s="89">
        <f>A3*0.746</f>
        <v>1.492</v>
      </c>
      <c r="C3" s="89">
        <v>1141.7121313672924</v>
      </c>
      <c r="D3" s="89">
        <f>C3*0.7457</f>
        <v>851.37473636058996</v>
      </c>
      <c r="E3">
        <f>D3/3179</f>
        <v>0.26781212216438816</v>
      </c>
      <c r="F3" s="89">
        <f t="shared" ref="F3:F34" si="0">(A3/105)*100</f>
        <v>1.9047619047619049</v>
      </c>
      <c r="G3" s="261">
        <f>INDEX(LINEST($D$3:$D$52,$F$3:$F$52^{1,2,3,4,5},,),1)</f>
        <v>-1.9806460013699462E-5</v>
      </c>
      <c r="H3" s="89"/>
      <c r="I3" s="109">
        <v>6.9</v>
      </c>
      <c r="J3" s="109">
        <f>I3*0.746</f>
        <v>5.1474000000000002</v>
      </c>
      <c r="K3" s="109">
        <v>735.40233904495472</v>
      </c>
      <c r="L3" s="109">
        <f t="shared" ref="L3:L37" si="1">K3*0.7457</f>
        <v>548.3895242258227</v>
      </c>
      <c r="M3">
        <f>L3/3179</f>
        <v>0.17250378239252051</v>
      </c>
      <c r="N3" s="109">
        <f t="shared" ref="N3:N37" si="2">(I3/220)*100</f>
        <v>3.1363636363636362</v>
      </c>
      <c r="O3" s="261">
        <f>INDEX(LINEST($L$3:$L$45,$N$3:$N$45^{1,2,3,4,5,6},,),1)</f>
        <v>9.6817474540535926E-8</v>
      </c>
      <c r="P3" s="89"/>
      <c r="Q3" s="109">
        <v>30</v>
      </c>
      <c r="R3" s="109">
        <v>333.2</v>
      </c>
      <c r="S3" s="109">
        <f>Q3/0.7457</f>
        <v>40.230655759688879</v>
      </c>
      <c r="T3" s="109">
        <f>R3*0.7457</f>
        <v>248.46724</v>
      </c>
      <c r="U3">
        <f>T3/3179</f>
        <v>7.8158930481283417E-2</v>
      </c>
      <c r="V3" s="109">
        <f>(S3/(105/0.7457))*100</f>
        <v>28.571428571428569</v>
      </c>
      <c r="W3" s="261">
        <f>INDEX(LINEST($T$3:$T$45,$V$3:$V$45^{1,2,3,4},,),1)</f>
        <v>2.2995554335459242E-5</v>
      </c>
    </row>
    <row r="4" spans="1:23">
      <c r="A4" s="89">
        <v>3.9</v>
      </c>
      <c r="B4" s="89">
        <f t="shared" ref="B4:B52" si="3">A4*0.746</f>
        <v>2.9093999999999998</v>
      </c>
      <c r="C4" s="89">
        <v>715.60304530143674</v>
      </c>
      <c r="D4" s="89">
        <f t="shared" ref="D4:D52" si="4">C4*0.7457</f>
        <v>533.62519088128136</v>
      </c>
      <c r="E4" s="252">
        <f t="shared" ref="E4:E52" si="5">D4/3179</f>
        <v>0.16785944978964498</v>
      </c>
      <c r="F4" s="89">
        <f t="shared" si="0"/>
        <v>3.7142857142857144</v>
      </c>
      <c r="G4" s="261">
        <f>INDEX(LINEST($D$3:$D$52,$F$3:$F$52^{1,2,3,4,5},,),2)</f>
        <v>3.6033504627832804E-3</v>
      </c>
      <c r="H4" s="89"/>
      <c r="I4" s="109">
        <v>15.5</v>
      </c>
      <c r="J4" s="109">
        <f t="shared" ref="J4:J37" si="6">I4*0.746</f>
        <v>11.563000000000001</v>
      </c>
      <c r="K4" s="109">
        <v>491.05898123324391</v>
      </c>
      <c r="L4" s="109">
        <f t="shared" si="1"/>
        <v>366.18268230563001</v>
      </c>
      <c r="M4" s="252">
        <f t="shared" ref="M4:M46" si="7">L4/3179</f>
        <v>0.11518800953307015</v>
      </c>
      <c r="N4" s="109">
        <f t="shared" si="2"/>
        <v>7.045454545454545</v>
      </c>
      <c r="O4" s="261">
        <f>INDEX(LINEST($L$3:$L$45,$N$3:$N$45^{1,2,3,4,5,6},,),2)</f>
        <v>-2.9533675961950219E-5</v>
      </c>
      <c r="P4" s="89"/>
      <c r="Q4" s="109">
        <v>50</v>
      </c>
      <c r="R4" s="109">
        <v>283.91999999999996</v>
      </c>
      <c r="S4" s="109">
        <f>Q4/0.7457</f>
        <v>67.051092932814797</v>
      </c>
      <c r="T4" s="109">
        <f>R4*0.7457</f>
        <v>211.71914399999997</v>
      </c>
      <c r="U4" s="252">
        <f t="shared" ref="U4:U46" si="8">T4/3179</f>
        <v>6.6599290342875109E-2</v>
      </c>
      <c r="V4" s="109">
        <f>(S4/(105/0.7457))*100</f>
        <v>47.619047619047613</v>
      </c>
      <c r="W4" s="261">
        <f>INDEX(LINEST($T$3:$T$45,$V$3:$V$45^{1,2,3,4},,),2)</f>
        <v>-5.1941649518857736E-3</v>
      </c>
    </row>
    <row r="5" spans="1:23">
      <c r="A5" s="89">
        <v>6.5</v>
      </c>
      <c r="B5" s="89">
        <f t="shared" si="3"/>
        <v>4.8490000000000002</v>
      </c>
      <c r="C5" s="89">
        <v>507.42761394101876</v>
      </c>
      <c r="D5" s="89">
        <f t="shared" si="4"/>
        <v>378.38877171581771</v>
      </c>
      <c r="E5" s="252">
        <f t="shared" si="5"/>
        <v>0.11902760985083917</v>
      </c>
      <c r="F5" s="89">
        <f t="shared" si="0"/>
        <v>6.1904761904761907</v>
      </c>
      <c r="G5" s="261">
        <f>INDEX(LINEST($D$3:$D$52,$F$3:$F$52^{1,2,3,4,5},,),3)</f>
        <v>-0.24370373310236967</v>
      </c>
      <c r="H5" s="89"/>
      <c r="I5" s="109">
        <v>26.5</v>
      </c>
      <c r="J5" s="109">
        <f t="shared" si="6"/>
        <v>19.768999999999998</v>
      </c>
      <c r="K5" s="109">
        <v>402.11244878344888</v>
      </c>
      <c r="L5" s="109">
        <f t="shared" si="1"/>
        <v>299.85525305781783</v>
      </c>
      <c r="M5" s="252">
        <f t="shared" si="7"/>
        <v>9.4323766296891418E-2</v>
      </c>
      <c r="N5" s="109">
        <f t="shared" si="2"/>
        <v>12.045454545454545</v>
      </c>
      <c r="O5" s="261">
        <f>INDEX(LINEST($L$3:$L$45,$N$3:$N$45^{1,2,3,4,5,6},,),3)</f>
        <v>3.4945161065514864E-3</v>
      </c>
      <c r="P5" s="89"/>
      <c r="Q5" s="109">
        <v>80</v>
      </c>
      <c r="R5" s="109">
        <v>263.55000000000007</v>
      </c>
      <c r="S5" s="109">
        <f>Q5/0.7457</f>
        <v>107.28174869250368</v>
      </c>
      <c r="T5" s="109">
        <f>R5*0.7457</f>
        <v>196.52923500000006</v>
      </c>
      <c r="U5" s="252">
        <f t="shared" si="8"/>
        <v>6.1821086819754657E-2</v>
      </c>
      <c r="V5" s="109">
        <f>(S5/(105/0.7457))*100</f>
        <v>76.190476190476204</v>
      </c>
      <c r="W5" s="261">
        <f>INDEX(LINEST($T$3:$T$45,$V$3:$V$45^{1,2,3,4},,),3)</f>
        <v>0.40474782441894785</v>
      </c>
    </row>
    <row r="6" spans="1:23">
      <c r="A6" s="89">
        <v>8.5</v>
      </c>
      <c r="B6" s="89">
        <f t="shared" si="3"/>
        <v>6.3410000000000002</v>
      </c>
      <c r="C6" s="89">
        <v>447.73024759501652</v>
      </c>
      <c r="D6" s="89">
        <f t="shared" si="4"/>
        <v>333.87244563160385</v>
      </c>
      <c r="E6" s="252">
        <f t="shared" si="5"/>
        <v>0.10502436163309338</v>
      </c>
      <c r="F6" s="89">
        <f t="shared" si="0"/>
        <v>8.0952380952380949</v>
      </c>
      <c r="G6" s="261">
        <f>INDEX(LINEST($D$3:$D$52,$F$3:$F$52^{1,2,3,4,5},,),4)</f>
        <v>7.5566575974920438</v>
      </c>
      <c r="H6" s="89"/>
      <c r="I6" s="109">
        <v>40.799999999999997</v>
      </c>
      <c r="J6" s="109">
        <f t="shared" si="6"/>
        <v>30.436799999999998</v>
      </c>
      <c r="K6" s="109">
        <v>373.10853966251381</v>
      </c>
      <c r="L6" s="109">
        <f t="shared" si="1"/>
        <v>278.22703802633657</v>
      </c>
      <c r="M6" s="252">
        <f t="shared" si="7"/>
        <v>8.7520301360911157E-2</v>
      </c>
      <c r="N6" s="109">
        <f t="shared" si="2"/>
        <v>18.545454545454547</v>
      </c>
      <c r="O6" s="261">
        <f>INDEX(LINEST($L$3:$L$45,$N$3:$N$45^{1,2,3,4,5,6},,),4)</f>
        <v>-0.20330830685738246</v>
      </c>
      <c r="P6" s="89"/>
      <c r="Q6" s="109">
        <v>105</v>
      </c>
      <c r="R6" s="109">
        <v>264</v>
      </c>
      <c r="S6" s="109">
        <f>Q6/0.7457</f>
        <v>140.80729515891107</v>
      </c>
      <c r="T6" s="109">
        <f>R6*0.7457</f>
        <v>196.8648</v>
      </c>
      <c r="U6" s="252">
        <f t="shared" si="8"/>
        <v>6.1926643598615917E-2</v>
      </c>
      <c r="V6" s="109">
        <f>(S6/(105/0.7457))*100</f>
        <v>100</v>
      </c>
      <c r="W6" s="261">
        <f>INDEX(LINEST($T$3:$T$45,$V$3:$V$45^{1,2,3,4},,),4)</f>
        <v>-12.910034648319943</v>
      </c>
    </row>
    <row r="7" spans="1:23">
      <c r="A7" s="89">
        <v>10.8</v>
      </c>
      <c r="B7" s="89">
        <f t="shared" si="3"/>
        <v>8.0568000000000008</v>
      </c>
      <c r="C7" s="89">
        <v>422.85634495084895</v>
      </c>
      <c r="D7" s="89">
        <f t="shared" si="4"/>
        <v>315.32397642984807</v>
      </c>
      <c r="E7" s="252">
        <f t="shared" si="5"/>
        <v>9.9189674875699296E-2</v>
      </c>
      <c r="F7" s="89">
        <f t="shared" si="0"/>
        <v>10.285714285714286</v>
      </c>
      <c r="G7" s="261">
        <f>INDEX(LINEST($D$3:$D$52,$F$3:$F$52^{1,2,3,4,5},,),5)</f>
        <v>-106.8256160371393</v>
      </c>
      <c r="H7" s="89"/>
      <c r="I7" s="109">
        <v>60</v>
      </c>
      <c r="J7" s="109">
        <f t="shared" si="6"/>
        <v>44.76</v>
      </c>
      <c r="K7" s="109">
        <v>338.28507596067919</v>
      </c>
      <c r="L7" s="109">
        <f t="shared" si="1"/>
        <v>252.25918114387849</v>
      </c>
      <c r="M7" s="252">
        <f t="shared" si="7"/>
        <v>7.9351739900559451E-2</v>
      </c>
      <c r="N7" s="109">
        <f t="shared" si="2"/>
        <v>27.27272727272727</v>
      </c>
      <c r="O7" s="261">
        <f>INDEX(LINEST($L$3:$L$45,$N$3:$N$45^{1,2,3,4,5,6},,),5)</f>
        <v>6.0560721088044476</v>
      </c>
      <c r="P7" s="89"/>
      <c r="Q7" s="109">
        <v>6.4799999999999995</v>
      </c>
      <c r="R7" s="109">
        <v>344.87658333333337</v>
      </c>
      <c r="S7" s="109">
        <v>8.6898216440927971</v>
      </c>
      <c r="T7" s="109">
        <v>257.17446819166673</v>
      </c>
      <c r="U7" s="252">
        <f t="shared" si="8"/>
        <v>8.0897913869665536E-2</v>
      </c>
      <c r="V7" s="109">
        <f>(S7/(36/0.7457))*100</f>
        <v>17.999999999999996</v>
      </c>
      <c r="W7" s="261">
        <f>INDEX(LINEST($T$3:$T$45,$V$3:$V$45^{1,2,3,4},,),5)</f>
        <v>320.60618433125751</v>
      </c>
    </row>
    <row r="8" spans="1:23">
      <c r="A8" s="89">
        <v>13.7</v>
      </c>
      <c r="B8" s="89">
        <f t="shared" si="3"/>
        <v>10.2202</v>
      </c>
      <c r="C8" s="89">
        <v>370.3851196649772</v>
      </c>
      <c r="D8" s="89">
        <f t="shared" si="4"/>
        <v>276.19618373417353</v>
      </c>
      <c r="E8" s="252">
        <f t="shared" si="5"/>
        <v>8.6881467044408162E-2</v>
      </c>
      <c r="F8" s="89">
        <f t="shared" si="0"/>
        <v>13.047619047619047</v>
      </c>
      <c r="G8" s="261">
        <f>INDEX(LINEST($D$3:$D$52,$F$3:$F$52^{1,2,3,4,5},,),6)</f>
        <v>800.29335336816189</v>
      </c>
      <c r="H8" s="89"/>
      <c r="I8" s="109">
        <v>75</v>
      </c>
      <c r="J8" s="109">
        <f t="shared" si="6"/>
        <v>55.95</v>
      </c>
      <c r="K8" s="109">
        <v>324.75367292225195</v>
      </c>
      <c r="L8" s="109">
        <f t="shared" si="1"/>
        <v>242.16881389812329</v>
      </c>
      <c r="M8" s="252">
        <f t="shared" si="7"/>
        <v>7.6177670304537051E-2</v>
      </c>
      <c r="N8" s="109">
        <f t="shared" si="2"/>
        <v>34.090909090909086</v>
      </c>
      <c r="O8" s="261">
        <f>INDEX(LINEST($L$3:$L$45,$N$3:$N$45^{1,2,3,4,5,6},,),6)</f>
        <v>-86.986144668224441</v>
      </c>
      <c r="P8" s="89"/>
      <c r="Q8" s="109">
        <v>9</v>
      </c>
      <c r="R8" s="109">
        <v>298.66666666666669</v>
      </c>
      <c r="S8" s="109">
        <v>12.069196727906665</v>
      </c>
      <c r="T8" s="109">
        <v>222.71573333333336</v>
      </c>
      <c r="U8" s="252">
        <f t="shared" si="8"/>
        <v>7.0058425081262463E-2</v>
      </c>
      <c r="V8" s="109">
        <f>(S8/(36/0.7457))*100</f>
        <v>25</v>
      </c>
      <c r="W8" s="89"/>
    </row>
    <row r="9" spans="1:23">
      <c r="A9" s="89">
        <v>17.5</v>
      </c>
      <c r="B9" s="89">
        <f t="shared" si="3"/>
        <v>13.055</v>
      </c>
      <c r="C9" s="89">
        <v>347.95036384526998</v>
      </c>
      <c r="D9" s="89">
        <f t="shared" si="4"/>
        <v>259.46658631941784</v>
      </c>
      <c r="E9" s="252">
        <f t="shared" si="5"/>
        <v>8.1618932469146852E-2</v>
      </c>
      <c r="F9" s="89">
        <f t="shared" si="0"/>
        <v>16.666666666666664</v>
      </c>
      <c r="G9" s="89"/>
      <c r="H9" s="89"/>
      <c r="I9" s="109">
        <v>91</v>
      </c>
      <c r="J9" s="109">
        <f t="shared" si="6"/>
        <v>67.885999999999996</v>
      </c>
      <c r="K9" s="109">
        <v>312.2631470406269</v>
      </c>
      <c r="L9" s="109">
        <f t="shared" si="1"/>
        <v>232.85462874819549</v>
      </c>
      <c r="M9" s="252">
        <f t="shared" si="7"/>
        <v>7.3247759908208712E-2</v>
      </c>
      <c r="N9" s="109">
        <f t="shared" si="2"/>
        <v>41.363636363636367</v>
      </c>
      <c r="O9" s="261">
        <f>INDEX(LINEST($L$3:$L$45,$N$3:$N$45^{1,2,3,4,5,6},,),7)</f>
        <v>711.78130863378647</v>
      </c>
      <c r="P9" s="89"/>
      <c r="Q9" s="109">
        <v>18</v>
      </c>
      <c r="R9" s="109">
        <v>247.33333333333334</v>
      </c>
      <c r="S9" s="109">
        <v>24.138393455813329</v>
      </c>
      <c r="T9" s="109">
        <v>184.43646666666669</v>
      </c>
      <c r="U9" s="252">
        <f t="shared" si="8"/>
        <v>5.8017133270420476E-2</v>
      </c>
      <c r="V9" s="109">
        <f>(S9/(36/0.7457))*100</f>
        <v>50</v>
      </c>
      <c r="W9" s="89"/>
    </row>
    <row r="10" spans="1:23">
      <c r="A10" s="89">
        <v>23.6</v>
      </c>
      <c r="B10" s="89">
        <f t="shared" si="3"/>
        <v>17.605600000000003</v>
      </c>
      <c r="C10" s="89">
        <v>344.0187213159449</v>
      </c>
      <c r="D10" s="89">
        <f t="shared" si="4"/>
        <v>256.53476048530013</v>
      </c>
      <c r="E10" s="252">
        <f t="shared" si="5"/>
        <v>8.0696684644636724E-2</v>
      </c>
      <c r="F10" s="89">
        <f t="shared" si="0"/>
        <v>22.476190476190478</v>
      </c>
      <c r="G10" s="89"/>
      <c r="H10" s="89"/>
      <c r="I10" s="109">
        <v>114</v>
      </c>
      <c r="J10" s="109">
        <f t="shared" si="6"/>
        <v>85.043999999999997</v>
      </c>
      <c r="K10" s="109">
        <v>284.87164291425614</v>
      </c>
      <c r="L10" s="109">
        <f t="shared" si="1"/>
        <v>212.42878412116082</v>
      </c>
      <c r="M10" s="252">
        <f t="shared" si="7"/>
        <v>6.682251781099742E-2</v>
      </c>
      <c r="N10" s="109">
        <f t="shared" si="2"/>
        <v>51.81818181818182</v>
      </c>
      <c r="O10" s="109"/>
      <c r="P10" s="89"/>
      <c r="Q10" s="109">
        <v>27</v>
      </c>
      <c r="R10" s="109">
        <v>224</v>
      </c>
      <c r="S10" s="109">
        <v>36.207590183719994</v>
      </c>
      <c r="T10" s="109">
        <v>167.0368</v>
      </c>
      <c r="U10" s="252">
        <f t="shared" si="8"/>
        <v>5.2543818810946837E-2</v>
      </c>
      <c r="V10" s="109">
        <f>(S10/(36/0.7457))*100</f>
        <v>75</v>
      </c>
      <c r="W10" s="89"/>
    </row>
    <row r="11" spans="1:23">
      <c r="A11" s="89">
        <v>32.299999999999997</v>
      </c>
      <c r="B11" s="89">
        <f t="shared" si="3"/>
        <v>24.095799999999997</v>
      </c>
      <c r="C11" s="89">
        <v>322.05158160343296</v>
      </c>
      <c r="D11" s="89">
        <f t="shared" si="4"/>
        <v>240.15386440167998</v>
      </c>
      <c r="E11" s="252">
        <f t="shared" si="5"/>
        <v>7.5543839069418056E-2</v>
      </c>
      <c r="F11" s="89">
        <f t="shared" si="0"/>
        <v>30.761904761904756</v>
      </c>
      <c r="G11" s="89"/>
      <c r="H11" s="89"/>
      <c r="I11" s="109">
        <v>115</v>
      </c>
      <c r="J11" s="109">
        <f t="shared" si="6"/>
        <v>85.79</v>
      </c>
      <c r="K11" s="109">
        <v>286.80691222753234</v>
      </c>
      <c r="L11" s="109">
        <f t="shared" si="1"/>
        <v>213.87191444807087</v>
      </c>
      <c r="M11" s="252">
        <f t="shared" si="7"/>
        <v>6.7276475133083005E-2</v>
      </c>
      <c r="N11" s="109">
        <f t="shared" si="2"/>
        <v>52.272727272727273</v>
      </c>
      <c r="O11" s="109"/>
      <c r="P11" s="89"/>
      <c r="Q11" s="109">
        <v>36</v>
      </c>
      <c r="R11" s="109">
        <v>247.33333333333334</v>
      </c>
      <c r="S11" s="109">
        <v>48.276786911626658</v>
      </c>
      <c r="T11" s="109">
        <v>184.43646666666669</v>
      </c>
      <c r="U11" s="252">
        <f t="shared" si="8"/>
        <v>5.8017133270420476E-2</v>
      </c>
      <c r="V11" s="109">
        <f>(S11/(36/0.7457))*100</f>
        <v>100</v>
      </c>
      <c r="W11" s="89"/>
    </row>
    <row r="12" spans="1:23">
      <c r="A12" s="89">
        <v>39.5</v>
      </c>
      <c r="B12" s="89">
        <f t="shared" si="3"/>
        <v>29.466999999999999</v>
      </c>
      <c r="C12" s="89">
        <v>308.31044897682148</v>
      </c>
      <c r="D12" s="89">
        <f t="shared" si="4"/>
        <v>229.90710180201577</v>
      </c>
      <c r="E12" s="252">
        <f t="shared" si="5"/>
        <v>7.2320573073927585E-2</v>
      </c>
      <c r="F12" s="89">
        <f t="shared" si="0"/>
        <v>37.61904761904762</v>
      </c>
      <c r="G12" s="89"/>
      <c r="H12" s="89"/>
      <c r="I12" s="109">
        <v>86</v>
      </c>
      <c r="J12" s="109">
        <f t="shared" si="6"/>
        <v>64.156000000000006</v>
      </c>
      <c r="K12" s="109">
        <v>318.61733898622106</v>
      </c>
      <c r="L12" s="109">
        <f t="shared" si="1"/>
        <v>237.59294968202505</v>
      </c>
      <c r="M12" s="252">
        <f t="shared" si="7"/>
        <v>7.4738266650526908E-2</v>
      </c>
      <c r="N12" s="109">
        <f t="shared" si="2"/>
        <v>39.090909090909093</v>
      </c>
      <c r="O12" s="109"/>
      <c r="P12" s="89"/>
      <c r="Q12" s="109">
        <f>S12*0.7457</f>
        <v>12.6769</v>
      </c>
      <c r="R12" s="109">
        <v>328</v>
      </c>
      <c r="S12" s="109">
        <v>17</v>
      </c>
      <c r="T12" s="109">
        <f>R12*0.7457</f>
        <v>244.58960000000002</v>
      </c>
      <c r="U12" s="252">
        <f t="shared" si="8"/>
        <v>7.6939163258886445E-2</v>
      </c>
      <c r="V12" s="109">
        <f>(S12/260)*100</f>
        <v>6.5384615384615392</v>
      </c>
      <c r="W12" s="89"/>
    </row>
    <row r="13" spans="1:23">
      <c r="A13" s="89">
        <v>49.5</v>
      </c>
      <c r="B13" s="89">
        <f t="shared" si="3"/>
        <v>36.927</v>
      </c>
      <c r="C13" s="89">
        <v>297.28082432908167</v>
      </c>
      <c r="D13" s="89">
        <f t="shared" si="4"/>
        <v>221.68231070219622</v>
      </c>
      <c r="E13" s="252">
        <f t="shared" si="5"/>
        <v>6.9733347185340119E-2</v>
      </c>
      <c r="F13" s="89">
        <f t="shared" si="0"/>
        <v>47.142857142857139</v>
      </c>
      <c r="G13" s="89"/>
      <c r="H13" s="89"/>
      <c r="I13" s="109">
        <v>69</v>
      </c>
      <c r="J13" s="109">
        <f t="shared" si="6"/>
        <v>51.473999999999997</v>
      </c>
      <c r="K13" s="109">
        <v>308.86898239888103</v>
      </c>
      <c r="L13" s="109">
        <f t="shared" si="1"/>
        <v>230.32360017484558</v>
      </c>
      <c r="M13" s="252">
        <f t="shared" si="7"/>
        <v>7.2451588604858633E-2</v>
      </c>
      <c r="N13" s="109">
        <f t="shared" si="2"/>
        <v>31.363636363636367</v>
      </c>
      <c r="O13" s="109"/>
      <c r="P13" s="89"/>
      <c r="Q13" s="109">
        <f t="shared" ref="Q13:Q30" si="9">S13*0.7457</f>
        <v>22.371000000000002</v>
      </c>
      <c r="R13" s="109">
        <v>258</v>
      </c>
      <c r="S13" s="109">
        <v>30</v>
      </c>
      <c r="T13" s="109">
        <f t="shared" ref="T13:T46" si="10">R13*0.7457</f>
        <v>192.39060000000001</v>
      </c>
      <c r="U13" s="252">
        <f t="shared" si="8"/>
        <v>6.0519219880465554E-2</v>
      </c>
      <c r="V13" s="109">
        <f>(S13/260)*100</f>
        <v>11.538461538461538</v>
      </c>
      <c r="W13" s="89"/>
    </row>
    <row r="14" spans="1:23">
      <c r="A14" s="89">
        <v>68.5</v>
      </c>
      <c r="B14" s="89">
        <f t="shared" si="3"/>
        <v>51.100999999999999</v>
      </c>
      <c r="C14" s="89">
        <v>288.90039333868219</v>
      </c>
      <c r="D14" s="89">
        <f t="shared" si="4"/>
        <v>215.43302331265531</v>
      </c>
      <c r="E14" s="252">
        <f t="shared" si="5"/>
        <v>6.7767544294638354E-2</v>
      </c>
      <c r="F14" s="89">
        <f t="shared" si="0"/>
        <v>65.238095238095241</v>
      </c>
      <c r="G14" s="89"/>
      <c r="H14" s="89"/>
      <c r="I14" s="109">
        <v>52.7</v>
      </c>
      <c r="J14" s="109">
        <f t="shared" si="6"/>
        <v>39.3142</v>
      </c>
      <c r="K14" s="109">
        <v>317.74404668033429</v>
      </c>
      <c r="L14" s="109">
        <f t="shared" si="1"/>
        <v>236.9417356095253</v>
      </c>
      <c r="M14" s="252">
        <f t="shared" si="7"/>
        <v>7.4533417933163038E-2</v>
      </c>
      <c r="N14" s="109">
        <f t="shared" si="2"/>
        <v>23.954545454545457</v>
      </c>
      <c r="O14" s="109"/>
      <c r="P14" s="89"/>
      <c r="Q14" s="109">
        <f t="shared" si="9"/>
        <v>45.487700000000004</v>
      </c>
      <c r="R14" s="109">
        <v>215</v>
      </c>
      <c r="S14" s="109">
        <v>61</v>
      </c>
      <c r="T14" s="109">
        <f t="shared" si="10"/>
        <v>160.32550000000001</v>
      </c>
      <c r="U14" s="252">
        <f t="shared" si="8"/>
        <v>5.0432683233721298E-2</v>
      </c>
      <c r="V14" s="109">
        <f>(S14/260)*100</f>
        <v>23.46153846153846</v>
      </c>
      <c r="W14" s="89"/>
    </row>
    <row r="15" spans="1:23">
      <c r="A15" s="89">
        <v>53</v>
      </c>
      <c r="B15" s="89">
        <f t="shared" si="3"/>
        <v>39.537999999999997</v>
      </c>
      <c r="C15" s="89">
        <v>287.22317770246349</v>
      </c>
      <c r="D15" s="89">
        <f t="shared" si="4"/>
        <v>214.18232361272703</v>
      </c>
      <c r="E15" s="252">
        <f t="shared" si="5"/>
        <v>6.7374118783493878E-2</v>
      </c>
      <c r="F15" s="89">
        <f t="shared" si="0"/>
        <v>50.476190476190474</v>
      </c>
      <c r="G15" s="89"/>
      <c r="H15" s="89"/>
      <c r="I15" s="109">
        <v>41.3</v>
      </c>
      <c r="J15" s="109">
        <f t="shared" si="6"/>
        <v>30.809799999999999</v>
      </c>
      <c r="K15" s="109">
        <v>270.30042389109957</v>
      </c>
      <c r="L15" s="109">
        <f t="shared" si="1"/>
        <v>201.56302609559296</v>
      </c>
      <c r="M15" s="252">
        <f t="shared" si="7"/>
        <v>6.3404537935071711E-2</v>
      </c>
      <c r="N15" s="109">
        <f t="shared" si="2"/>
        <v>18.77272727272727</v>
      </c>
      <c r="O15" s="109"/>
      <c r="P15" s="89"/>
      <c r="Q15" s="109">
        <f t="shared" si="9"/>
        <v>69.350099999999998</v>
      </c>
      <c r="R15" s="109">
        <v>209</v>
      </c>
      <c r="S15" s="109">
        <v>93</v>
      </c>
      <c r="T15" s="109">
        <f t="shared" si="10"/>
        <v>155.85130000000001</v>
      </c>
      <c r="U15" s="252">
        <f t="shared" si="8"/>
        <v>4.9025259515570935E-2</v>
      </c>
      <c r="V15" s="109">
        <f>(S15/260)*100</f>
        <v>35.769230769230766</v>
      </c>
      <c r="W15" s="89"/>
    </row>
    <row r="16" spans="1:23">
      <c r="A16" s="89">
        <v>40.799999999999997</v>
      </c>
      <c r="B16" s="89">
        <f t="shared" si="3"/>
        <v>30.436799999999998</v>
      </c>
      <c r="C16" s="89">
        <v>310.92378305209485</v>
      </c>
      <c r="D16" s="89">
        <f t="shared" si="4"/>
        <v>231.85586502194712</v>
      </c>
      <c r="E16" s="252">
        <f t="shared" si="5"/>
        <v>7.2933584467425955E-2</v>
      </c>
      <c r="F16" s="89">
        <f t="shared" si="0"/>
        <v>38.857142857142854</v>
      </c>
      <c r="G16" s="89"/>
      <c r="H16" s="89"/>
      <c r="I16" s="109">
        <v>29.8</v>
      </c>
      <c r="J16" s="109">
        <f t="shared" si="6"/>
        <v>22.230800000000002</v>
      </c>
      <c r="K16" s="109">
        <v>340.55544559799915</v>
      </c>
      <c r="L16" s="109">
        <f t="shared" si="1"/>
        <v>253.95219578242799</v>
      </c>
      <c r="M16" s="252">
        <f t="shared" si="7"/>
        <v>7.9884301913314873E-2</v>
      </c>
      <c r="N16" s="109">
        <f t="shared" si="2"/>
        <v>13.545454545454547</v>
      </c>
      <c r="O16" s="109"/>
      <c r="P16" s="89"/>
      <c r="Q16" s="109">
        <f t="shared" si="9"/>
        <v>90.975400000000008</v>
      </c>
      <c r="R16" s="109">
        <v>210</v>
      </c>
      <c r="S16" s="109">
        <v>122</v>
      </c>
      <c r="T16" s="109">
        <f t="shared" si="10"/>
        <v>156.59700000000001</v>
      </c>
      <c r="U16" s="252">
        <f t="shared" si="8"/>
        <v>4.9259830135262667E-2</v>
      </c>
      <c r="V16" s="109">
        <f>(S16/260)*100</f>
        <v>46.92307692307692</v>
      </c>
      <c r="W16" s="89"/>
    </row>
    <row r="17" spans="1:23">
      <c r="A17" s="89">
        <v>32</v>
      </c>
      <c r="B17" s="89">
        <f t="shared" si="3"/>
        <v>23.872</v>
      </c>
      <c r="C17" s="89">
        <v>301.2851457774799</v>
      </c>
      <c r="D17" s="89">
        <f t="shared" si="4"/>
        <v>224.66833320626677</v>
      </c>
      <c r="E17" s="252">
        <f t="shared" si="5"/>
        <v>7.0672643348935749E-2</v>
      </c>
      <c r="F17" s="89">
        <f t="shared" si="0"/>
        <v>30.476190476190478</v>
      </c>
      <c r="G17" s="89"/>
      <c r="H17" s="89"/>
      <c r="I17" s="109">
        <v>20.2</v>
      </c>
      <c r="J17" s="109">
        <f t="shared" si="6"/>
        <v>15.069199999999999</v>
      </c>
      <c r="K17" s="109">
        <v>376.80268361956843</v>
      </c>
      <c r="L17" s="109">
        <f t="shared" si="1"/>
        <v>280.98176117511218</v>
      </c>
      <c r="M17" s="252">
        <f t="shared" si="7"/>
        <v>8.8386838998147907E-2</v>
      </c>
      <c r="N17" s="109">
        <f t="shared" si="2"/>
        <v>9.1818181818181817</v>
      </c>
      <c r="O17" s="109"/>
      <c r="P17" s="89"/>
      <c r="Q17" s="109">
        <f t="shared" si="9"/>
        <v>5.9656000000000002</v>
      </c>
      <c r="R17" s="109">
        <v>506</v>
      </c>
      <c r="S17" s="109">
        <v>8</v>
      </c>
      <c r="T17" s="109">
        <f t="shared" si="10"/>
        <v>377.32420000000002</v>
      </c>
      <c r="U17" s="252">
        <f t="shared" si="8"/>
        <v>0.11869273356401384</v>
      </c>
      <c r="V17" s="109">
        <f t="shared" ref="V17:V30" si="11">(S17/300)*100</f>
        <v>2.666666666666667</v>
      </c>
      <c r="W17" s="89"/>
    </row>
    <row r="18" spans="1:23">
      <c r="A18" s="89">
        <v>24</v>
      </c>
      <c r="B18" s="89">
        <f t="shared" si="3"/>
        <v>17.904</v>
      </c>
      <c r="C18" s="89">
        <v>327.71366733690797</v>
      </c>
      <c r="D18" s="89">
        <f t="shared" si="4"/>
        <v>244.37608173313228</v>
      </c>
      <c r="E18" s="252">
        <f t="shared" si="5"/>
        <v>7.6871998028666969E-2</v>
      </c>
      <c r="F18" s="89">
        <f t="shared" si="0"/>
        <v>22.857142857142858</v>
      </c>
      <c r="G18" s="89"/>
      <c r="H18" s="89"/>
      <c r="I18" s="109">
        <v>13</v>
      </c>
      <c r="J18" s="109">
        <f t="shared" si="6"/>
        <v>9.6980000000000004</v>
      </c>
      <c r="K18" s="109">
        <v>468.3947205609403</v>
      </c>
      <c r="L18" s="109">
        <f t="shared" si="1"/>
        <v>349.28194312229317</v>
      </c>
      <c r="M18" s="252">
        <f t="shared" si="7"/>
        <v>0.10987163986231305</v>
      </c>
      <c r="N18" s="109">
        <f t="shared" si="2"/>
        <v>5.9090909090909092</v>
      </c>
      <c r="O18" s="109"/>
      <c r="P18" s="89"/>
      <c r="Q18" s="109">
        <f t="shared" si="9"/>
        <v>5.9656000000000002</v>
      </c>
      <c r="R18" s="109">
        <v>453</v>
      </c>
      <c r="S18" s="109">
        <v>8</v>
      </c>
      <c r="T18" s="109">
        <f t="shared" si="10"/>
        <v>337.8021</v>
      </c>
      <c r="U18" s="252">
        <f t="shared" si="8"/>
        <v>0.1062604907203523</v>
      </c>
      <c r="V18" s="109">
        <f t="shared" si="11"/>
        <v>2.666666666666667</v>
      </c>
      <c r="W18" s="89"/>
    </row>
    <row r="19" spans="1:23">
      <c r="A19" s="89">
        <v>18.100000000000001</v>
      </c>
      <c r="B19" s="89">
        <f t="shared" si="3"/>
        <v>13.502600000000001</v>
      </c>
      <c r="C19" s="89">
        <v>322.39876023876877</v>
      </c>
      <c r="D19" s="89">
        <f t="shared" si="4"/>
        <v>240.41275551004989</v>
      </c>
      <c r="E19" s="252">
        <f t="shared" si="5"/>
        <v>7.56252769770525E-2</v>
      </c>
      <c r="F19" s="89">
        <f t="shared" si="0"/>
        <v>17.238095238095237</v>
      </c>
      <c r="G19" s="89"/>
      <c r="H19" s="89"/>
      <c r="I19" s="109">
        <v>4</v>
      </c>
      <c r="J19" s="109">
        <f t="shared" si="6"/>
        <v>2.984</v>
      </c>
      <c r="K19" s="109">
        <v>761.14142091152803</v>
      </c>
      <c r="L19" s="109">
        <f t="shared" si="1"/>
        <v>567.58315757372645</v>
      </c>
      <c r="M19" s="252">
        <f t="shared" si="7"/>
        <v>0.17854141477625871</v>
      </c>
      <c r="N19" s="109">
        <f t="shared" si="2"/>
        <v>1.8181818181818181</v>
      </c>
      <c r="O19" s="109"/>
      <c r="P19" s="89"/>
      <c r="Q19" s="109">
        <f t="shared" si="9"/>
        <v>10.588939999999999</v>
      </c>
      <c r="R19" s="109">
        <v>375</v>
      </c>
      <c r="S19" s="109">
        <v>14.2</v>
      </c>
      <c r="T19" s="109">
        <f t="shared" si="10"/>
        <v>279.63749999999999</v>
      </c>
      <c r="U19" s="252">
        <f t="shared" si="8"/>
        <v>8.7963982384397607E-2</v>
      </c>
      <c r="V19" s="109">
        <f t="shared" si="11"/>
        <v>4.7333333333333334</v>
      </c>
      <c r="W19" s="89"/>
    </row>
    <row r="20" spans="1:23">
      <c r="A20" s="89">
        <v>14</v>
      </c>
      <c r="B20" s="89">
        <f t="shared" si="3"/>
        <v>10.443999999999999</v>
      </c>
      <c r="C20" s="89">
        <v>326.20346610494067</v>
      </c>
      <c r="D20" s="89">
        <f t="shared" si="4"/>
        <v>243.24992467445426</v>
      </c>
      <c r="E20" s="252">
        <f t="shared" si="5"/>
        <v>7.6517749189825179E-2</v>
      </c>
      <c r="F20" s="89">
        <f t="shared" si="0"/>
        <v>13.333333333333334</v>
      </c>
      <c r="G20" s="89"/>
      <c r="H20" s="89"/>
      <c r="I20" s="109">
        <v>7.3</v>
      </c>
      <c r="J20" s="109">
        <f t="shared" si="6"/>
        <v>5.4458000000000002</v>
      </c>
      <c r="K20" s="109">
        <v>695.10632046714898</v>
      </c>
      <c r="L20" s="109">
        <f t="shared" si="1"/>
        <v>518.34078317235299</v>
      </c>
      <c r="M20" s="252">
        <f t="shared" si="7"/>
        <v>0.16305152034361528</v>
      </c>
      <c r="N20" s="109">
        <f t="shared" si="2"/>
        <v>3.3181818181818179</v>
      </c>
      <c r="O20" s="109"/>
      <c r="P20" s="89"/>
      <c r="Q20" s="109">
        <f t="shared" si="9"/>
        <v>16.4054</v>
      </c>
      <c r="R20" s="109">
        <v>358.5</v>
      </c>
      <c r="S20" s="109">
        <v>22</v>
      </c>
      <c r="T20" s="109">
        <f t="shared" si="10"/>
        <v>267.33345000000003</v>
      </c>
      <c r="U20" s="252">
        <f t="shared" si="8"/>
        <v>8.4093567159484128E-2</v>
      </c>
      <c r="V20" s="109">
        <f t="shared" si="11"/>
        <v>7.333333333333333</v>
      </c>
      <c r="W20" s="89"/>
    </row>
    <row r="21" spans="1:23">
      <c r="A21" s="89">
        <v>10.6</v>
      </c>
      <c r="B21" s="89">
        <f t="shared" si="3"/>
        <v>7.9075999999999995</v>
      </c>
      <c r="C21" s="89">
        <v>382.96423693661797</v>
      </c>
      <c r="D21" s="89">
        <f t="shared" si="4"/>
        <v>285.57643148363604</v>
      </c>
      <c r="E21" s="252">
        <f t="shared" si="5"/>
        <v>8.9832158377991841E-2</v>
      </c>
      <c r="F21" s="89">
        <f t="shared" si="0"/>
        <v>10.095238095238095</v>
      </c>
      <c r="G21" s="89"/>
      <c r="H21" s="89"/>
      <c r="I21" s="109">
        <v>16.2</v>
      </c>
      <c r="J21" s="109">
        <f t="shared" si="6"/>
        <v>12.085199999999999</v>
      </c>
      <c r="K21" s="109">
        <v>375.87230662297685</v>
      </c>
      <c r="L21" s="109">
        <f t="shared" si="1"/>
        <v>280.28797904875387</v>
      </c>
      <c r="M21" s="252">
        <f t="shared" si="7"/>
        <v>8.8168599889510493E-2</v>
      </c>
      <c r="N21" s="109">
        <f t="shared" si="2"/>
        <v>7.3636363636363642</v>
      </c>
      <c r="O21" s="109"/>
      <c r="P21" s="89"/>
      <c r="Q21" s="109">
        <f t="shared" si="9"/>
        <v>21.998150000000003</v>
      </c>
      <c r="R21" s="109">
        <v>318</v>
      </c>
      <c r="S21" s="109">
        <v>29.5</v>
      </c>
      <c r="T21" s="109">
        <f t="shared" si="10"/>
        <v>237.1326</v>
      </c>
      <c r="U21" s="252">
        <f t="shared" si="8"/>
        <v>7.4593457061969168E-2</v>
      </c>
      <c r="V21" s="109">
        <f t="shared" si="11"/>
        <v>9.8333333333333321</v>
      </c>
      <c r="W21" s="89"/>
    </row>
    <row r="22" spans="1:23">
      <c r="A22" s="89">
        <v>8.5</v>
      </c>
      <c r="B22" s="89">
        <f t="shared" si="3"/>
        <v>6.3410000000000002</v>
      </c>
      <c r="C22" s="89">
        <v>417.8815644220154</v>
      </c>
      <c r="D22" s="89">
        <f t="shared" si="4"/>
        <v>311.6142825894969</v>
      </c>
      <c r="E22" s="252">
        <f t="shared" si="5"/>
        <v>9.8022737524220471E-2</v>
      </c>
      <c r="F22" s="89">
        <f t="shared" si="0"/>
        <v>8.0952380952380949</v>
      </c>
      <c r="G22" s="89"/>
      <c r="H22" s="89"/>
      <c r="I22" s="109">
        <v>23</v>
      </c>
      <c r="J22" s="109">
        <f t="shared" si="6"/>
        <v>17.158000000000001</v>
      </c>
      <c r="K22" s="109">
        <v>375.05519291292683</v>
      </c>
      <c r="L22" s="109">
        <f t="shared" si="1"/>
        <v>279.67865735516955</v>
      </c>
      <c r="M22" s="252">
        <f t="shared" si="7"/>
        <v>8.7976929020185446E-2</v>
      </c>
      <c r="N22" s="109">
        <f t="shared" si="2"/>
        <v>10.454545454545453</v>
      </c>
      <c r="O22" s="109"/>
      <c r="P22" s="89"/>
      <c r="Q22" s="109">
        <f t="shared" si="9"/>
        <v>23.116700000000002</v>
      </c>
      <c r="R22" s="109">
        <v>296</v>
      </c>
      <c r="S22" s="109">
        <v>31</v>
      </c>
      <c r="T22" s="109">
        <f t="shared" si="10"/>
        <v>220.72720000000001</v>
      </c>
      <c r="U22" s="252">
        <f t="shared" si="8"/>
        <v>6.9432903428751178E-2</v>
      </c>
      <c r="V22" s="109">
        <f t="shared" si="11"/>
        <v>10.333333333333334</v>
      </c>
      <c r="W22" s="89"/>
    </row>
    <row r="23" spans="1:23">
      <c r="A23" s="89">
        <v>5.8</v>
      </c>
      <c r="B23" s="89">
        <f t="shared" si="3"/>
        <v>4.3267999999999995</v>
      </c>
      <c r="C23" s="89">
        <v>481.18135804751785</v>
      </c>
      <c r="D23" s="89">
        <f t="shared" si="4"/>
        <v>358.81693869603407</v>
      </c>
      <c r="E23" s="252">
        <f t="shared" si="5"/>
        <v>0.11287100934131301</v>
      </c>
      <c r="F23" s="89">
        <f t="shared" si="0"/>
        <v>5.5238095238095237</v>
      </c>
      <c r="G23" s="89"/>
      <c r="H23" s="89"/>
      <c r="I23" s="109">
        <v>33</v>
      </c>
      <c r="J23" s="109">
        <f t="shared" si="6"/>
        <v>24.617999999999999</v>
      </c>
      <c r="K23" s="109">
        <v>338.28507596067919</v>
      </c>
      <c r="L23" s="109">
        <f t="shared" si="1"/>
        <v>252.25918114387849</v>
      </c>
      <c r="M23" s="252">
        <f t="shared" si="7"/>
        <v>7.9351739900559451E-2</v>
      </c>
      <c r="N23" s="109">
        <f t="shared" si="2"/>
        <v>15</v>
      </c>
      <c r="O23" s="109"/>
      <c r="P23" s="89"/>
      <c r="Q23" s="109">
        <f t="shared" si="9"/>
        <v>31.319400000000002</v>
      </c>
      <c r="R23" s="109">
        <v>294.39999999999998</v>
      </c>
      <c r="S23" s="109">
        <v>42</v>
      </c>
      <c r="T23" s="109">
        <f t="shared" si="10"/>
        <v>219.53407999999999</v>
      </c>
      <c r="U23" s="252">
        <f t="shared" si="8"/>
        <v>6.9057590437244409E-2</v>
      </c>
      <c r="V23" s="109">
        <f t="shared" si="11"/>
        <v>14.000000000000002</v>
      </c>
      <c r="W23" s="89"/>
    </row>
    <row r="24" spans="1:23">
      <c r="A24" s="89">
        <v>3</v>
      </c>
      <c r="B24" s="89">
        <f t="shared" si="3"/>
        <v>2.238</v>
      </c>
      <c r="C24" s="89">
        <v>591.99888293118852</v>
      </c>
      <c r="D24" s="89">
        <f t="shared" si="4"/>
        <v>441.45356700178729</v>
      </c>
      <c r="E24" s="252">
        <f t="shared" si="5"/>
        <v>0.13886554482597901</v>
      </c>
      <c r="F24" s="89">
        <f t="shared" si="0"/>
        <v>2.8571428571428572</v>
      </c>
      <c r="G24" s="89"/>
      <c r="H24" s="89"/>
      <c r="I24" s="109">
        <v>47</v>
      </c>
      <c r="J24" s="109">
        <f t="shared" si="6"/>
        <v>35.061999999999998</v>
      </c>
      <c r="K24" s="109">
        <v>323.88996634533112</v>
      </c>
      <c r="L24" s="109">
        <f t="shared" si="1"/>
        <v>241.52474790371343</v>
      </c>
      <c r="M24" s="252">
        <f t="shared" si="7"/>
        <v>7.5975070117556914E-2</v>
      </c>
      <c r="N24" s="109">
        <f t="shared" si="2"/>
        <v>21.363636363636363</v>
      </c>
      <c r="O24" s="109"/>
      <c r="P24" s="89"/>
      <c r="Q24" s="109">
        <f t="shared" si="9"/>
        <v>41.013500000000001</v>
      </c>
      <c r="R24" s="109">
        <v>275</v>
      </c>
      <c r="S24" s="109">
        <v>55</v>
      </c>
      <c r="T24" s="109">
        <f t="shared" si="10"/>
        <v>205.0675</v>
      </c>
      <c r="U24" s="252">
        <f t="shared" si="8"/>
        <v>6.4506920415224905E-2</v>
      </c>
      <c r="V24" s="109">
        <f t="shared" si="11"/>
        <v>18.333333333333332</v>
      </c>
      <c r="W24" s="89"/>
    </row>
    <row r="25" spans="1:23">
      <c r="A25" s="89">
        <v>2.2000000000000002</v>
      </c>
      <c r="B25" s="89">
        <f t="shared" si="3"/>
        <v>1.6412000000000002</v>
      </c>
      <c r="C25" s="89">
        <v>807.27120399707519</v>
      </c>
      <c r="D25" s="89">
        <f t="shared" si="4"/>
        <v>601.98213682061896</v>
      </c>
      <c r="E25" s="252">
        <f t="shared" si="5"/>
        <v>0.18936210658088046</v>
      </c>
      <c r="F25" s="89">
        <f t="shared" si="0"/>
        <v>2.0952380952380953</v>
      </c>
      <c r="G25" s="89"/>
      <c r="H25" s="89"/>
      <c r="I25" s="109">
        <v>59.8</v>
      </c>
      <c r="J25" s="109">
        <f t="shared" si="6"/>
        <v>44.610799999999998</v>
      </c>
      <c r="K25" s="109">
        <v>313.9602293614999</v>
      </c>
      <c r="L25" s="109">
        <f t="shared" si="1"/>
        <v>234.12014303487049</v>
      </c>
      <c r="M25" s="252">
        <f t="shared" si="7"/>
        <v>7.3645845559883766E-2</v>
      </c>
      <c r="N25" s="109">
        <f t="shared" si="2"/>
        <v>27.18181818181818</v>
      </c>
      <c r="O25" s="109"/>
      <c r="P25" s="89"/>
      <c r="Q25" s="109">
        <f t="shared" si="9"/>
        <v>52.199000000000005</v>
      </c>
      <c r="R25" s="109">
        <v>280</v>
      </c>
      <c r="S25" s="109">
        <v>70</v>
      </c>
      <c r="T25" s="109">
        <f t="shared" si="10"/>
        <v>208.79600000000002</v>
      </c>
      <c r="U25" s="252">
        <f t="shared" si="8"/>
        <v>6.5679773513683551E-2</v>
      </c>
      <c r="V25" s="109">
        <f t="shared" si="11"/>
        <v>23.333333333333332</v>
      </c>
      <c r="W25" s="89"/>
    </row>
    <row r="26" spans="1:23">
      <c r="A26" s="89">
        <v>12.2</v>
      </c>
      <c r="B26" s="89">
        <f t="shared" si="3"/>
        <v>9.1011999999999986</v>
      </c>
      <c r="C26" s="89">
        <v>374.33184634993194</v>
      </c>
      <c r="D26" s="89">
        <f t="shared" si="4"/>
        <v>279.13925782314425</v>
      </c>
      <c r="E26" s="252">
        <f t="shared" si="5"/>
        <v>8.7807253168651858E-2</v>
      </c>
      <c r="F26" s="89">
        <f t="shared" si="0"/>
        <v>11.619047619047617</v>
      </c>
      <c r="G26" s="89"/>
      <c r="H26" s="89"/>
      <c r="I26" s="109">
        <v>76</v>
      </c>
      <c r="J26" s="109">
        <f t="shared" si="6"/>
        <v>56.695999999999998</v>
      </c>
      <c r="K26" s="109">
        <v>313.80391914773531</v>
      </c>
      <c r="L26" s="109">
        <f t="shared" si="1"/>
        <v>234.00358250846622</v>
      </c>
      <c r="M26" s="252">
        <f t="shared" si="7"/>
        <v>7.3609179776176856E-2</v>
      </c>
      <c r="N26" s="109">
        <f t="shared" si="2"/>
        <v>34.545454545454547</v>
      </c>
      <c r="O26" s="109"/>
      <c r="P26" s="89"/>
      <c r="Q26" s="109">
        <f t="shared" si="9"/>
        <v>55.181800000000003</v>
      </c>
      <c r="R26" s="109">
        <v>271</v>
      </c>
      <c r="S26" s="109">
        <v>74</v>
      </c>
      <c r="T26" s="109">
        <f t="shared" si="10"/>
        <v>202.0847</v>
      </c>
      <c r="U26" s="252">
        <f t="shared" si="8"/>
        <v>6.3568637936458006E-2</v>
      </c>
      <c r="V26" s="109">
        <f t="shared" si="11"/>
        <v>24.666666666666668</v>
      </c>
      <c r="W26" s="89"/>
    </row>
    <row r="27" spans="1:23">
      <c r="A27" s="89">
        <v>62</v>
      </c>
      <c r="B27" s="89">
        <f t="shared" si="3"/>
        <v>46.252000000000002</v>
      </c>
      <c r="C27" s="89">
        <v>302.81970509383376</v>
      </c>
      <c r="D27" s="89">
        <f t="shared" si="4"/>
        <v>225.81265408847185</v>
      </c>
      <c r="E27" s="252">
        <f t="shared" si="5"/>
        <v>7.103260587872659E-2</v>
      </c>
      <c r="F27" s="89">
        <f t="shared" si="0"/>
        <v>59.047619047619051</v>
      </c>
      <c r="G27" s="89"/>
      <c r="H27" s="89"/>
      <c r="I27" s="109">
        <v>92</v>
      </c>
      <c r="J27" s="109">
        <f t="shared" si="6"/>
        <v>68.632000000000005</v>
      </c>
      <c r="K27" s="109">
        <v>308.86898239888092</v>
      </c>
      <c r="L27" s="109">
        <f t="shared" si="1"/>
        <v>230.3236001748455</v>
      </c>
      <c r="M27" s="252">
        <f t="shared" si="7"/>
        <v>7.2451588604858605E-2</v>
      </c>
      <c r="N27" s="109">
        <f t="shared" si="2"/>
        <v>41.818181818181813</v>
      </c>
      <c r="O27" s="109"/>
      <c r="P27" s="89"/>
      <c r="Q27" s="109">
        <f t="shared" si="9"/>
        <v>67.858699999999999</v>
      </c>
      <c r="R27" s="109">
        <v>258</v>
      </c>
      <c r="S27" s="109">
        <v>91</v>
      </c>
      <c r="T27" s="109">
        <f t="shared" si="10"/>
        <v>192.39060000000001</v>
      </c>
      <c r="U27" s="252">
        <f t="shared" si="8"/>
        <v>6.0519219880465554E-2</v>
      </c>
      <c r="V27" s="109">
        <f t="shared" si="11"/>
        <v>30.333333333333336</v>
      </c>
      <c r="W27" s="89"/>
    </row>
    <row r="28" spans="1:23">
      <c r="A28" s="89">
        <v>51.3</v>
      </c>
      <c r="B28" s="89">
        <f t="shared" si="3"/>
        <v>38.269799999999996</v>
      </c>
      <c r="C28" s="89">
        <v>311.57835943746767</v>
      </c>
      <c r="D28" s="89">
        <f t="shared" si="4"/>
        <v>232.34398263251964</v>
      </c>
      <c r="E28" s="252">
        <f t="shared" si="5"/>
        <v>7.3087128855778435E-2</v>
      </c>
      <c r="F28" s="89">
        <f t="shared" si="0"/>
        <v>48.857142857142854</v>
      </c>
      <c r="G28" s="89"/>
      <c r="H28" s="89"/>
      <c r="I28" s="109">
        <v>111</v>
      </c>
      <c r="J28" s="109">
        <f t="shared" si="6"/>
        <v>82.805999999999997</v>
      </c>
      <c r="K28" s="109">
        <v>297.14229645194797</v>
      </c>
      <c r="L28" s="109">
        <f t="shared" si="1"/>
        <v>221.57901046421762</v>
      </c>
      <c r="M28" s="252">
        <f t="shared" si="7"/>
        <v>6.9700852615356287E-2</v>
      </c>
      <c r="N28" s="109">
        <f t="shared" si="2"/>
        <v>50.454545454545453</v>
      </c>
      <c r="O28" s="109"/>
      <c r="P28" s="89"/>
      <c r="Q28" s="109">
        <f t="shared" si="9"/>
        <v>69.722949999999997</v>
      </c>
      <c r="R28" s="109">
        <v>248.5</v>
      </c>
      <c r="S28" s="109">
        <v>93.5</v>
      </c>
      <c r="T28" s="109">
        <f t="shared" si="10"/>
        <v>185.30645000000001</v>
      </c>
      <c r="U28" s="252">
        <f t="shared" si="8"/>
        <v>5.8290798993394156E-2</v>
      </c>
      <c r="V28" s="109">
        <f t="shared" si="11"/>
        <v>31.166666666666664</v>
      </c>
      <c r="W28" s="89"/>
    </row>
    <row r="29" spans="1:23">
      <c r="A29" s="89">
        <v>39.799999999999997</v>
      </c>
      <c r="B29" s="89">
        <f t="shared" si="3"/>
        <v>29.690799999999999</v>
      </c>
      <c r="C29" s="89">
        <v>318.73593840516253</v>
      </c>
      <c r="D29" s="89">
        <f t="shared" si="4"/>
        <v>237.6813892687297</v>
      </c>
      <c r="E29" s="252">
        <f t="shared" si="5"/>
        <v>7.4766086589723085E-2</v>
      </c>
      <c r="F29" s="89">
        <f t="shared" si="0"/>
        <v>37.904761904761905</v>
      </c>
      <c r="G29" s="89"/>
      <c r="H29" s="89"/>
      <c r="I29" s="109">
        <v>108</v>
      </c>
      <c r="J29" s="109">
        <f t="shared" si="6"/>
        <v>80.567999999999998</v>
      </c>
      <c r="K29" s="109">
        <v>295.99944146559426</v>
      </c>
      <c r="L29" s="109">
        <f t="shared" si="1"/>
        <v>220.72678350089365</v>
      </c>
      <c r="M29" s="252">
        <f t="shared" si="7"/>
        <v>6.9432772412989507E-2</v>
      </c>
      <c r="N29" s="109">
        <f t="shared" si="2"/>
        <v>49.090909090909093</v>
      </c>
      <c r="O29" s="109"/>
      <c r="P29" s="89"/>
      <c r="Q29" s="109">
        <f t="shared" si="9"/>
        <v>87.246899999999997</v>
      </c>
      <c r="R29" s="109">
        <v>255</v>
      </c>
      <c r="S29" s="109">
        <v>117</v>
      </c>
      <c r="T29" s="109">
        <f t="shared" si="10"/>
        <v>190.15350000000001</v>
      </c>
      <c r="U29" s="252">
        <f t="shared" si="8"/>
        <v>5.9815508021390379E-2</v>
      </c>
      <c r="V29" s="109">
        <f t="shared" si="11"/>
        <v>39</v>
      </c>
      <c r="W29" s="89"/>
    </row>
    <row r="30" spans="1:23">
      <c r="A30" s="89">
        <v>31.5</v>
      </c>
      <c r="B30" s="89">
        <f t="shared" si="3"/>
        <v>23.498999999999999</v>
      </c>
      <c r="C30" s="89">
        <v>322.17626281969444</v>
      </c>
      <c r="D30" s="89">
        <f t="shared" si="4"/>
        <v>240.24683918464615</v>
      </c>
      <c r="E30" s="252">
        <f t="shared" si="5"/>
        <v>7.5573085619580413E-2</v>
      </c>
      <c r="F30" s="89">
        <f t="shared" si="0"/>
        <v>30</v>
      </c>
      <c r="G30" s="89"/>
      <c r="H30" s="89"/>
      <c r="I30" s="109">
        <v>84.5</v>
      </c>
      <c r="J30" s="109">
        <f t="shared" si="6"/>
        <v>63.036999999999999</v>
      </c>
      <c r="K30" s="109">
        <v>330.27832860066309</v>
      </c>
      <c r="L30" s="109">
        <f t="shared" si="1"/>
        <v>246.28854963751448</v>
      </c>
      <c r="M30" s="252">
        <f t="shared" si="7"/>
        <v>7.7473592210605374E-2</v>
      </c>
      <c r="N30" s="109">
        <f t="shared" si="2"/>
        <v>38.409090909090907</v>
      </c>
      <c r="O30" s="109"/>
      <c r="P30" s="89"/>
      <c r="Q30" s="109">
        <f t="shared" si="9"/>
        <v>89.484000000000009</v>
      </c>
      <c r="R30" s="109">
        <v>243.4</v>
      </c>
      <c r="S30" s="109">
        <v>120</v>
      </c>
      <c r="T30" s="109">
        <f t="shared" si="10"/>
        <v>181.50338000000002</v>
      </c>
      <c r="U30" s="252">
        <f t="shared" si="8"/>
        <v>5.7094488832966347E-2</v>
      </c>
      <c r="V30" s="109">
        <f t="shared" si="11"/>
        <v>40</v>
      </c>
      <c r="W30" s="89"/>
    </row>
    <row r="31" spans="1:23">
      <c r="A31" s="89">
        <v>23.4</v>
      </c>
      <c r="B31" s="89">
        <f t="shared" si="3"/>
        <v>17.456399999999999</v>
      </c>
      <c r="C31" s="89">
        <v>325.27411150065308</v>
      </c>
      <c r="D31" s="89">
        <f t="shared" si="4"/>
        <v>242.55690494603701</v>
      </c>
      <c r="E31" s="252">
        <f t="shared" si="5"/>
        <v>7.6299749904384082E-2</v>
      </c>
      <c r="F31" s="89">
        <f t="shared" si="0"/>
        <v>22.285714285714285</v>
      </c>
      <c r="G31" s="89"/>
      <c r="H31" s="89"/>
      <c r="I31" s="109">
        <v>68</v>
      </c>
      <c r="J31" s="109">
        <f t="shared" si="6"/>
        <v>50.728000000000002</v>
      </c>
      <c r="K31" s="109">
        <v>305.9490025232613</v>
      </c>
      <c r="L31" s="109">
        <f t="shared" si="1"/>
        <v>228.14617118159595</v>
      </c>
      <c r="M31" s="252">
        <f t="shared" si="7"/>
        <v>7.176664711594713E-2</v>
      </c>
      <c r="N31" s="109">
        <f t="shared" si="2"/>
        <v>30.909090909090907</v>
      </c>
      <c r="O31" s="109"/>
      <c r="P31" s="89"/>
      <c r="Q31" s="109"/>
      <c r="R31" s="109">
        <v>325</v>
      </c>
      <c r="S31" s="109">
        <v>9.1832351636562439</v>
      </c>
      <c r="T31" s="109">
        <f t="shared" si="10"/>
        <v>242.35250000000002</v>
      </c>
      <c r="U31" s="252">
        <f t="shared" si="8"/>
        <v>7.6235451399811263E-2</v>
      </c>
      <c r="V31" s="109">
        <f t="shared" ref="V31:V46" si="12">(S31/330)*100</f>
        <v>2.782798534441286</v>
      </c>
      <c r="W31" s="89"/>
    </row>
    <row r="32" spans="1:23">
      <c r="A32" s="89">
        <v>17.8</v>
      </c>
      <c r="B32" s="89">
        <f>IF('Vessel Profile'!$C$17="4 cycle turbo",('BSFC Data'!W3*(('BSFC Calculator'!B31*100)^4)*(('BSFC Calculator'!B31*100)^3)+0.4011*(('BSFC Calculator'!B31*100)^2)-(12.853*'BSFC Calculator'!B31*100)+320.4),IF('Vessel Profile'!$C$17="4 cycle non-turbo",((0.00003*('BSFC Calculator'!B31*100)^4)-(0.0076*('BSFC Calculator'!B31*100)^3)+(0.7459*('BSFC Calculator'!B31*100)^2)-(29.79*'BSFC Calculator'!B31*100)+671.5),IF('Vessel Profile'!$C$17="2 cycle",((-0.00002*('BSFC Calculator'!B31*100)^5)+(0.0036*('BSFC Calculator'!B31*100)^4)-(0.2437*('BSFC Calculator'!B31*100)^3)+(7.5567*('BSFC Calculator'!B31*100)^2)-(106.83*('BSFC Calculator'!B31*100))+800.29),0)))</f>
        <v>0</v>
      </c>
      <c r="C32" s="89">
        <v>342.08603187034964</v>
      </c>
      <c r="D32" s="89">
        <f t="shared" si="4"/>
        <v>255.09355396571974</v>
      </c>
      <c r="E32" s="252">
        <f t="shared" si="5"/>
        <v>8.024333248371178E-2</v>
      </c>
      <c r="F32" s="89">
        <f t="shared" si="0"/>
        <v>16.952380952380953</v>
      </c>
      <c r="G32" s="89"/>
      <c r="H32" s="89"/>
      <c r="I32" s="109">
        <v>52.5</v>
      </c>
      <c r="J32" s="109">
        <f t="shared" si="6"/>
        <v>39.164999999999999</v>
      </c>
      <c r="K32" s="109">
        <v>309.28921230690668</v>
      </c>
      <c r="L32" s="109">
        <f t="shared" si="1"/>
        <v>230.63696561726033</v>
      </c>
      <c r="M32" s="252">
        <f t="shared" si="7"/>
        <v>7.2550162194797208E-2</v>
      </c>
      <c r="N32" s="109">
        <f t="shared" si="2"/>
        <v>23.863636363636363</v>
      </c>
      <c r="O32" s="109"/>
      <c r="P32" s="89"/>
      <c r="Q32" s="109"/>
      <c r="R32" s="109">
        <v>215</v>
      </c>
      <c r="S32" s="109">
        <v>37.678722349220799</v>
      </c>
      <c r="T32" s="109">
        <f t="shared" si="10"/>
        <v>160.32550000000001</v>
      </c>
      <c r="U32" s="252">
        <f t="shared" si="8"/>
        <v>5.0432683233721298E-2</v>
      </c>
      <c r="V32" s="109">
        <f t="shared" si="12"/>
        <v>11.41779465127903</v>
      </c>
      <c r="W32" s="89"/>
    </row>
    <row r="33" spans="1:23">
      <c r="A33" s="89">
        <v>12.9</v>
      </c>
      <c r="B33" s="89">
        <f t="shared" si="3"/>
        <v>9.6234000000000002</v>
      </c>
      <c r="C33" s="89">
        <v>354.01926554024567</v>
      </c>
      <c r="D33" s="89">
        <f t="shared" si="4"/>
        <v>263.99216631336122</v>
      </c>
      <c r="E33" s="252">
        <f t="shared" si="5"/>
        <v>8.3042518500585472E-2</v>
      </c>
      <c r="F33" s="89">
        <f t="shared" si="0"/>
        <v>12.285714285714286</v>
      </c>
      <c r="G33" s="89"/>
      <c r="H33" s="89"/>
      <c r="I33" s="109">
        <v>38.700000000000003</v>
      </c>
      <c r="J33" s="109">
        <f t="shared" si="6"/>
        <v>28.870200000000001</v>
      </c>
      <c r="K33" s="109">
        <v>327.79561624096817</v>
      </c>
      <c r="L33" s="109">
        <f t="shared" si="1"/>
        <v>244.43719103088998</v>
      </c>
      <c r="M33" s="252">
        <f t="shared" si="7"/>
        <v>7.6891220833875423E-2</v>
      </c>
      <c r="N33" s="109">
        <f t="shared" si="2"/>
        <v>17.590909090909093</v>
      </c>
      <c r="O33" s="109"/>
      <c r="P33" s="89"/>
      <c r="Q33" s="109"/>
      <c r="R33" s="109">
        <v>210</v>
      </c>
      <c r="S33" s="109">
        <v>67.000134102185868</v>
      </c>
      <c r="T33" s="109">
        <f t="shared" si="10"/>
        <v>156.59700000000001</v>
      </c>
      <c r="U33" s="252">
        <f t="shared" si="8"/>
        <v>4.9259830135262667E-2</v>
      </c>
      <c r="V33" s="109">
        <f t="shared" si="12"/>
        <v>20.303070940056323</v>
      </c>
      <c r="W33" s="89"/>
    </row>
    <row r="34" spans="1:23">
      <c r="A34" s="89">
        <v>9.1999999999999993</v>
      </c>
      <c r="B34" s="89">
        <f t="shared" si="3"/>
        <v>6.8631999999999991</v>
      </c>
      <c r="C34" s="89">
        <v>441.24140342697291</v>
      </c>
      <c r="D34" s="89">
        <f t="shared" si="4"/>
        <v>329.03371453549369</v>
      </c>
      <c r="E34" s="252">
        <f t="shared" si="5"/>
        <v>0.10350226943551233</v>
      </c>
      <c r="F34" s="89">
        <f t="shared" si="0"/>
        <v>8.761904761904761</v>
      </c>
      <c r="G34" s="89"/>
      <c r="H34" s="89"/>
      <c r="I34" s="109">
        <v>24.6</v>
      </c>
      <c r="J34" s="109">
        <f t="shared" si="6"/>
        <v>18.351600000000001</v>
      </c>
      <c r="K34" s="109">
        <v>350.66135922753324</v>
      </c>
      <c r="L34" s="109">
        <f t="shared" si="1"/>
        <v>261.48817557597152</v>
      </c>
      <c r="M34" s="252">
        <f t="shared" si="7"/>
        <v>8.2254852335945747E-2</v>
      </c>
      <c r="N34" s="109">
        <f t="shared" si="2"/>
        <v>11.181818181818183</v>
      </c>
      <c r="O34" s="109"/>
      <c r="P34" s="89"/>
      <c r="Q34" s="109"/>
      <c r="R34" s="109">
        <v>210</v>
      </c>
      <c r="S34" s="109">
        <v>97.454740512270348</v>
      </c>
      <c r="T34" s="109">
        <f t="shared" si="10"/>
        <v>156.59700000000001</v>
      </c>
      <c r="U34" s="252">
        <f t="shared" si="8"/>
        <v>4.9259830135262667E-2</v>
      </c>
      <c r="V34" s="109">
        <f t="shared" si="12"/>
        <v>29.53173954917283</v>
      </c>
      <c r="W34" s="89"/>
    </row>
    <row r="35" spans="1:23">
      <c r="A35" s="89">
        <v>7.8</v>
      </c>
      <c r="B35" s="89">
        <f t="shared" si="3"/>
        <v>5.8187999999999995</v>
      </c>
      <c r="C35" s="89">
        <v>455.3837561009143</v>
      </c>
      <c r="D35" s="89">
        <f t="shared" si="4"/>
        <v>339.57966692445183</v>
      </c>
      <c r="E35" s="252">
        <f t="shared" si="5"/>
        <v>0.10681964986613772</v>
      </c>
      <c r="F35" s="89">
        <f t="shared" ref="F35:F52" si="13">(A35/105)*100</f>
        <v>7.4285714285714288</v>
      </c>
      <c r="G35" s="89"/>
      <c r="H35" s="89"/>
      <c r="I35" s="109">
        <v>14.1</v>
      </c>
      <c r="J35" s="109">
        <f t="shared" si="6"/>
        <v>10.518599999999999</v>
      </c>
      <c r="K35" s="109">
        <v>431.85328846044149</v>
      </c>
      <c r="L35" s="109">
        <f t="shared" si="1"/>
        <v>322.03299720495124</v>
      </c>
      <c r="M35" s="252">
        <f t="shared" si="7"/>
        <v>0.10130009349007589</v>
      </c>
      <c r="N35" s="109">
        <f t="shared" si="2"/>
        <v>6.4090909090909083</v>
      </c>
      <c r="O35" s="109"/>
      <c r="P35" s="89"/>
      <c r="Q35" s="109"/>
      <c r="R35" s="109">
        <v>210</v>
      </c>
      <c r="S35" s="109">
        <v>146.18211076840552</v>
      </c>
      <c r="T35" s="109">
        <f t="shared" si="10"/>
        <v>156.59700000000001</v>
      </c>
      <c r="U35" s="252">
        <f t="shared" si="8"/>
        <v>4.9259830135262667E-2</v>
      </c>
      <c r="V35" s="109">
        <f t="shared" si="12"/>
        <v>44.297609323759254</v>
      </c>
      <c r="W35" s="89"/>
    </row>
    <row r="36" spans="1:23">
      <c r="A36" s="89">
        <v>5.2</v>
      </c>
      <c r="B36" s="89">
        <f t="shared" si="3"/>
        <v>3.8792</v>
      </c>
      <c r="C36" s="89">
        <v>487.91116725097959</v>
      </c>
      <c r="D36" s="89">
        <f t="shared" si="4"/>
        <v>363.83535741905547</v>
      </c>
      <c r="E36" s="252">
        <f t="shared" si="5"/>
        <v>0.11444962485657612</v>
      </c>
      <c r="F36" s="89">
        <f t="shared" si="13"/>
        <v>4.9523809523809526</v>
      </c>
      <c r="G36" s="89"/>
      <c r="H36" s="89"/>
      <c r="I36" s="109">
        <v>7.8</v>
      </c>
      <c r="J36" s="109">
        <f t="shared" si="6"/>
        <v>5.8187999999999995</v>
      </c>
      <c r="K36" s="109">
        <v>520.43857840104488</v>
      </c>
      <c r="L36" s="109">
        <f t="shared" si="1"/>
        <v>388.09104791365917</v>
      </c>
      <c r="M36" s="252">
        <f t="shared" si="7"/>
        <v>0.12207959984701452</v>
      </c>
      <c r="N36" s="109">
        <f t="shared" si="2"/>
        <v>3.5454545454545454</v>
      </c>
      <c r="O36" s="109"/>
      <c r="P36" s="89"/>
      <c r="Q36" s="109"/>
      <c r="R36" s="109">
        <v>210.69760332198308</v>
      </c>
      <c r="S36" s="109">
        <v>214.5</v>
      </c>
      <c r="T36" s="109">
        <f t="shared" si="10"/>
        <v>157.11720279720279</v>
      </c>
      <c r="U36" s="252">
        <f t="shared" si="8"/>
        <v>4.9423467378799241E-2</v>
      </c>
      <c r="V36" s="109">
        <f t="shared" si="12"/>
        <v>65</v>
      </c>
      <c r="W36" s="89"/>
    </row>
    <row r="37" spans="1:23">
      <c r="A37" s="89">
        <v>2.7</v>
      </c>
      <c r="B37" s="89">
        <f t="shared" si="3"/>
        <v>2.0142000000000002</v>
      </c>
      <c r="C37" s="89">
        <v>657.77653659020939</v>
      </c>
      <c r="D37" s="89">
        <f t="shared" si="4"/>
        <v>490.50396333531916</v>
      </c>
      <c r="E37" s="252">
        <f t="shared" si="5"/>
        <v>0.15429504980664333</v>
      </c>
      <c r="F37" s="89">
        <f t="shared" si="13"/>
        <v>2.5714285714285716</v>
      </c>
      <c r="G37" s="89"/>
      <c r="H37" s="89"/>
      <c r="I37" s="109">
        <v>3.8</v>
      </c>
      <c r="J37" s="109">
        <f t="shared" si="6"/>
        <v>2.8348</v>
      </c>
      <c r="K37" s="109">
        <v>801.20149569634532</v>
      </c>
      <c r="L37" s="109">
        <f t="shared" si="1"/>
        <v>597.45595534076472</v>
      </c>
      <c r="M37" s="252">
        <f t="shared" si="7"/>
        <v>0.18793833134343024</v>
      </c>
      <c r="N37" s="109">
        <f t="shared" si="2"/>
        <v>1.7272727272727273</v>
      </c>
      <c r="O37" s="109"/>
      <c r="P37" s="89"/>
      <c r="Q37" s="109"/>
      <c r="R37" s="109">
        <v>215.766272081144</v>
      </c>
      <c r="S37" s="109">
        <v>330</v>
      </c>
      <c r="T37" s="109">
        <f t="shared" si="10"/>
        <v>160.89690909090908</v>
      </c>
      <c r="U37" s="252">
        <f t="shared" si="8"/>
        <v>5.0612428150647711E-2</v>
      </c>
      <c r="V37" s="109">
        <f t="shared" si="12"/>
        <v>100</v>
      </c>
      <c r="W37" s="89"/>
    </row>
    <row r="38" spans="1:23">
      <c r="A38" s="89">
        <v>2</v>
      </c>
      <c r="B38" s="89">
        <f t="shared" si="3"/>
        <v>1.492</v>
      </c>
      <c r="C38" s="89">
        <v>887.99832439678278</v>
      </c>
      <c r="D38" s="89">
        <f t="shared" si="4"/>
        <v>662.18035050268099</v>
      </c>
      <c r="E38" s="252">
        <f t="shared" si="5"/>
        <v>0.20829831723896855</v>
      </c>
      <c r="F38" s="89">
        <f t="shared" si="13"/>
        <v>1.9047619047619049</v>
      </c>
      <c r="G38" s="89"/>
      <c r="H38" s="89"/>
      <c r="I38" s="109">
        <v>7.3756202226096281</v>
      </c>
      <c r="J38" s="226">
        <v>5.5</v>
      </c>
      <c r="K38" s="227">
        <v>329.50145454545452</v>
      </c>
      <c r="L38" s="109">
        <v>245.70923465454544</v>
      </c>
      <c r="M38" s="252">
        <f t="shared" si="7"/>
        <v>7.7291360382052671E-2</v>
      </c>
      <c r="N38" s="109">
        <f>(I38/(22/0.7457))*100</f>
        <v>25</v>
      </c>
      <c r="O38" s="109"/>
      <c r="P38" s="89"/>
      <c r="Q38" s="109"/>
      <c r="R38" s="109">
        <v>325</v>
      </c>
      <c r="S38" s="109">
        <v>9.1832351636562439</v>
      </c>
      <c r="T38" s="109">
        <f t="shared" si="10"/>
        <v>242.35250000000002</v>
      </c>
      <c r="U38" s="252">
        <f t="shared" si="8"/>
        <v>7.6235451399811263E-2</v>
      </c>
      <c r="V38" s="109">
        <f t="shared" si="12"/>
        <v>2.782798534441286</v>
      </c>
      <c r="W38" s="89"/>
    </row>
    <row r="39" spans="1:23">
      <c r="A39" s="89">
        <v>2.2999999999999998</v>
      </c>
      <c r="B39" s="89">
        <f t="shared" si="3"/>
        <v>1.7157999999999998</v>
      </c>
      <c r="C39" s="89">
        <v>772.17245599720252</v>
      </c>
      <c r="D39" s="89">
        <f t="shared" si="4"/>
        <v>575.80900043711392</v>
      </c>
      <c r="E39" s="252">
        <f t="shared" si="5"/>
        <v>0.18112897151214657</v>
      </c>
      <c r="F39" s="89">
        <f t="shared" si="13"/>
        <v>2.1904761904761902</v>
      </c>
      <c r="G39" s="89"/>
      <c r="H39" s="89"/>
      <c r="I39" s="109">
        <v>14.751240445219256</v>
      </c>
      <c r="J39" s="228">
        <v>11</v>
      </c>
      <c r="K39" s="229">
        <v>245.68090909090907</v>
      </c>
      <c r="L39" s="109">
        <v>183.20425390909091</v>
      </c>
      <c r="M39" s="252">
        <f t="shared" si="7"/>
        <v>5.7629523091881379E-2</v>
      </c>
      <c r="N39" s="109">
        <f>(I39/(22/0.7457))*100</f>
        <v>50</v>
      </c>
      <c r="O39" s="109"/>
      <c r="P39" s="89"/>
      <c r="Q39" s="109"/>
      <c r="R39" s="109">
        <v>215</v>
      </c>
      <c r="S39" s="109">
        <v>31.72945039934384</v>
      </c>
      <c r="T39" s="109">
        <f t="shared" si="10"/>
        <v>160.32550000000001</v>
      </c>
      <c r="U39" s="252">
        <f t="shared" si="8"/>
        <v>5.0432683233721298E-2</v>
      </c>
      <c r="V39" s="109">
        <f t="shared" si="12"/>
        <v>9.6149849694981331</v>
      </c>
      <c r="W39" s="89"/>
    </row>
    <row r="40" spans="1:23">
      <c r="A40" s="89">
        <v>4.2</v>
      </c>
      <c r="B40" s="89">
        <f t="shared" si="3"/>
        <v>3.1332</v>
      </c>
      <c r="C40" s="89">
        <v>543.67244350823444</v>
      </c>
      <c r="D40" s="89">
        <f t="shared" si="4"/>
        <v>405.41654112409043</v>
      </c>
      <c r="E40" s="252">
        <f t="shared" si="5"/>
        <v>0.12752958198304198</v>
      </c>
      <c r="F40" s="89">
        <f t="shared" si="13"/>
        <v>4</v>
      </c>
      <c r="G40" s="89"/>
      <c r="H40" s="89"/>
      <c r="I40" s="109">
        <v>22.126860667828886</v>
      </c>
      <c r="J40" s="228">
        <v>16.5</v>
      </c>
      <c r="K40" s="229">
        <v>232.65454545454546</v>
      </c>
      <c r="L40" s="109">
        <v>173.49049454545457</v>
      </c>
      <c r="M40" s="252">
        <f t="shared" si="7"/>
        <v>5.4573920901369789E-2</v>
      </c>
      <c r="N40" s="109">
        <f>(I40/(22/0.7457))*100</f>
        <v>75.000000000000014</v>
      </c>
      <c r="O40" s="109"/>
      <c r="P40" s="89"/>
      <c r="Q40" s="109"/>
      <c r="R40" s="109">
        <v>210</v>
      </c>
      <c r="S40" s="109">
        <v>48.727370256135174</v>
      </c>
      <c r="T40" s="109">
        <f t="shared" si="10"/>
        <v>156.59700000000001</v>
      </c>
      <c r="U40" s="252">
        <f t="shared" si="8"/>
        <v>4.9259830135262667E-2</v>
      </c>
      <c r="V40" s="109">
        <f t="shared" si="12"/>
        <v>14.765869774586415</v>
      </c>
      <c r="W40" s="89"/>
    </row>
    <row r="41" spans="1:23">
      <c r="A41" s="89">
        <v>5.7</v>
      </c>
      <c r="B41" s="89">
        <f t="shared" si="3"/>
        <v>4.2522000000000002</v>
      </c>
      <c r="C41" s="89">
        <v>489.62313625887776</v>
      </c>
      <c r="D41" s="89">
        <f t="shared" si="4"/>
        <v>365.11197270824516</v>
      </c>
      <c r="E41" s="252">
        <f t="shared" si="5"/>
        <v>0.11485120248765184</v>
      </c>
      <c r="F41" s="89">
        <f t="shared" si="13"/>
        <v>5.4285714285714288</v>
      </c>
      <c r="G41" s="89"/>
      <c r="H41" s="89"/>
      <c r="I41" s="109">
        <v>29.502480890438513</v>
      </c>
      <c r="J41" s="228">
        <v>22</v>
      </c>
      <c r="K41" s="229">
        <v>237.00981818181816</v>
      </c>
      <c r="L41" s="109">
        <v>176.73822141818181</v>
      </c>
      <c r="M41" s="252">
        <f t="shared" si="7"/>
        <v>5.5595539923932624E-2</v>
      </c>
      <c r="N41" s="109">
        <f>(I41/(22/0.7457))*100</f>
        <v>100</v>
      </c>
      <c r="O41" s="109"/>
      <c r="P41" s="89"/>
      <c r="Q41" s="109"/>
      <c r="R41" s="109">
        <v>210</v>
      </c>
      <c r="S41" s="109">
        <v>75.121362478208397</v>
      </c>
      <c r="T41" s="109">
        <f t="shared" si="10"/>
        <v>156.59700000000001</v>
      </c>
      <c r="U41" s="252">
        <f t="shared" si="8"/>
        <v>4.9259830135262667E-2</v>
      </c>
      <c r="V41" s="109">
        <f t="shared" si="12"/>
        <v>22.764049235820728</v>
      </c>
      <c r="W41" s="89"/>
    </row>
    <row r="42" spans="1:23">
      <c r="A42" s="89">
        <v>8.8000000000000007</v>
      </c>
      <c r="B42" s="89">
        <f t="shared" si="3"/>
        <v>6.5648000000000009</v>
      </c>
      <c r="C42" s="89">
        <v>403.6356019985376</v>
      </c>
      <c r="D42" s="89">
        <f t="shared" si="4"/>
        <v>300.99106841030948</v>
      </c>
      <c r="E42" s="252">
        <f t="shared" si="5"/>
        <v>9.4681053290440229E-2</v>
      </c>
      <c r="F42" s="89">
        <f t="shared" si="13"/>
        <v>8.3809523809523814</v>
      </c>
      <c r="G42" s="89"/>
      <c r="H42" s="89"/>
      <c r="I42" s="109">
        <v>33.525546466407398</v>
      </c>
      <c r="J42" s="109">
        <v>25</v>
      </c>
      <c r="K42" s="109">
        <v>329.28</v>
      </c>
      <c r="L42" s="109">
        <v>245.544096</v>
      </c>
      <c r="M42" s="252">
        <f t="shared" si="7"/>
        <v>7.7239413652091846E-2</v>
      </c>
      <c r="N42" s="109">
        <f>(I42/(65/0.7457))*100</f>
        <v>38.46153846153846</v>
      </c>
      <c r="O42" s="109"/>
      <c r="P42" s="89"/>
      <c r="Q42" s="109"/>
      <c r="R42" s="109">
        <v>210</v>
      </c>
      <c r="S42" s="109">
        <v>103.54566179428724</v>
      </c>
      <c r="T42" s="109">
        <f t="shared" si="10"/>
        <v>156.59700000000001</v>
      </c>
      <c r="U42" s="252">
        <f t="shared" si="8"/>
        <v>4.9259830135262667E-2</v>
      </c>
      <c r="V42" s="109">
        <f t="shared" si="12"/>
        <v>31.377473270996131</v>
      </c>
      <c r="W42" s="89"/>
    </row>
    <row r="43" spans="1:23">
      <c r="A43" s="89">
        <v>11</v>
      </c>
      <c r="B43" s="89">
        <f t="shared" si="3"/>
        <v>8.2059999999999995</v>
      </c>
      <c r="C43" s="89">
        <v>369.03826468437728</v>
      </c>
      <c r="D43" s="89">
        <f t="shared" si="4"/>
        <v>275.19183397514013</v>
      </c>
      <c r="E43" s="252">
        <f t="shared" si="5"/>
        <v>8.6565534436973929E-2</v>
      </c>
      <c r="F43" s="89">
        <f t="shared" si="13"/>
        <v>10.476190476190476</v>
      </c>
      <c r="G43" s="89"/>
      <c r="H43" s="89"/>
      <c r="I43" s="109">
        <v>46.935765052970361</v>
      </c>
      <c r="J43" s="109">
        <v>35</v>
      </c>
      <c r="K43" s="109">
        <v>295.2</v>
      </c>
      <c r="L43" s="109">
        <v>220.13064</v>
      </c>
      <c r="M43" s="252">
        <f t="shared" si="7"/>
        <v>6.92452469329978E-2</v>
      </c>
      <c r="N43" s="109">
        <f>(I43/(65/0.7457))*100</f>
        <v>53.846153846153847</v>
      </c>
      <c r="O43" s="109"/>
      <c r="P43" s="89"/>
      <c r="Q43" s="109"/>
      <c r="R43" s="109">
        <v>211.42040813612371</v>
      </c>
      <c r="S43" s="109">
        <v>145.19999999999999</v>
      </c>
      <c r="T43" s="109">
        <f t="shared" si="10"/>
        <v>157.65619834710745</v>
      </c>
      <c r="U43" s="252">
        <f t="shared" si="8"/>
        <v>4.9593016151968372E-2</v>
      </c>
      <c r="V43" s="109">
        <f t="shared" si="12"/>
        <v>43.999999999999993</v>
      </c>
      <c r="W43" s="89"/>
    </row>
    <row r="44" spans="1:23">
      <c r="A44" s="89">
        <v>13.2</v>
      </c>
      <c r="B44" s="89">
        <f t="shared" si="3"/>
        <v>9.8471999999999991</v>
      </c>
      <c r="C44" s="89">
        <v>345.97337314160376</v>
      </c>
      <c r="D44" s="89">
        <f t="shared" si="4"/>
        <v>257.99234435169393</v>
      </c>
      <c r="E44" s="252">
        <f t="shared" si="5"/>
        <v>8.1155188534663081E-2</v>
      </c>
      <c r="F44" s="89">
        <f t="shared" si="13"/>
        <v>12.571428571428569</v>
      </c>
      <c r="G44" s="89"/>
      <c r="H44" s="89"/>
      <c r="I44" s="109">
        <v>67.051092932814797</v>
      </c>
      <c r="J44" s="109">
        <v>50</v>
      </c>
      <c r="K44" s="109">
        <v>277.2</v>
      </c>
      <c r="L44" s="109">
        <v>206.70804000000001</v>
      </c>
      <c r="M44" s="252">
        <f t="shared" si="7"/>
        <v>6.502297577854671E-2</v>
      </c>
      <c r="N44" s="109">
        <f>(I44/(65/0.7457))*100</f>
        <v>76.92307692307692</v>
      </c>
      <c r="O44" s="109"/>
      <c r="P44" s="89"/>
      <c r="Q44" s="109"/>
      <c r="R44" s="109">
        <v>214.56654516195886</v>
      </c>
      <c r="S44" s="109">
        <v>184.8</v>
      </c>
      <c r="T44" s="109">
        <f t="shared" si="10"/>
        <v>160.00227272727273</v>
      </c>
      <c r="U44" s="252">
        <f t="shared" si="8"/>
        <v>5.0331007463753609E-2</v>
      </c>
      <c r="V44" s="109">
        <f t="shared" si="12"/>
        <v>56.000000000000007</v>
      </c>
      <c r="W44" s="89"/>
    </row>
    <row r="45" spans="1:23">
      <c r="A45" s="89">
        <v>18.899999999999999</v>
      </c>
      <c r="B45" s="89">
        <f t="shared" si="3"/>
        <v>14.099399999999999</v>
      </c>
      <c r="C45" s="89">
        <v>349.02428472133568</v>
      </c>
      <c r="D45" s="89">
        <f t="shared" si="4"/>
        <v>260.26740911670004</v>
      </c>
      <c r="E45" s="252">
        <f t="shared" si="5"/>
        <v>8.1870842754545467E-2</v>
      </c>
      <c r="F45" s="89">
        <f t="shared" si="13"/>
        <v>18</v>
      </c>
      <c r="G45" s="89"/>
      <c r="H45" s="89"/>
      <c r="I45" s="109">
        <v>87.16642081265924</v>
      </c>
      <c r="J45" s="109">
        <v>65</v>
      </c>
      <c r="K45" s="109">
        <v>293.35384615384618</v>
      </c>
      <c r="L45" s="109">
        <v>218.7539630769231</v>
      </c>
      <c r="M45" s="252">
        <f t="shared" si="7"/>
        <v>6.8812193481259235E-2</v>
      </c>
      <c r="N45" s="109">
        <f>(I45/(65/0.7457))*100</f>
        <v>100</v>
      </c>
      <c r="O45" s="109"/>
      <c r="P45" s="89"/>
      <c r="Q45" s="109"/>
      <c r="R45" s="109">
        <v>215</v>
      </c>
      <c r="S45" s="109">
        <v>261.76796579458664</v>
      </c>
      <c r="T45" s="109">
        <f t="shared" si="10"/>
        <v>160.32550000000001</v>
      </c>
      <c r="U45" s="252">
        <f t="shared" si="8"/>
        <v>5.0432683233721298E-2</v>
      </c>
      <c r="V45" s="109">
        <f t="shared" si="12"/>
        <v>79.323625998359589</v>
      </c>
      <c r="W45" s="89"/>
    </row>
    <row r="46" spans="1:23">
      <c r="A46" s="89">
        <v>26.7</v>
      </c>
      <c r="B46" s="89">
        <f t="shared" si="3"/>
        <v>19.918199999999999</v>
      </c>
      <c r="C46" s="89">
        <v>313.57886254782056</v>
      </c>
      <c r="D46" s="89">
        <f t="shared" si="4"/>
        <v>233.83575780190981</v>
      </c>
      <c r="E46" s="252">
        <f t="shared" si="5"/>
        <v>7.3556388110069149E-2</v>
      </c>
      <c r="F46" s="89">
        <f t="shared" si="13"/>
        <v>25.428571428571427</v>
      </c>
      <c r="G46" s="89"/>
      <c r="H46" s="89"/>
      <c r="I46" s="89"/>
      <c r="J46" s="89"/>
      <c r="K46" s="89"/>
      <c r="L46" s="109">
        <v>200</v>
      </c>
      <c r="M46" s="252">
        <f t="shared" si="7"/>
        <v>6.2912865681031771E-2</v>
      </c>
      <c r="N46" s="89">
        <v>90</v>
      </c>
      <c r="O46" s="89"/>
      <c r="P46" s="89"/>
      <c r="Q46" s="109"/>
      <c r="R46" s="109">
        <v>215.766272081144</v>
      </c>
      <c r="S46" s="109">
        <v>330</v>
      </c>
      <c r="T46" s="109">
        <f t="shared" si="10"/>
        <v>160.89690909090908</v>
      </c>
      <c r="U46" s="252">
        <f t="shared" si="8"/>
        <v>5.0612428150647711E-2</v>
      </c>
      <c r="V46" s="109">
        <f t="shared" si="12"/>
        <v>100</v>
      </c>
      <c r="W46" s="89"/>
    </row>
    <row r="47" spans="1:23">
      <c r="A47" s="89">
        <v>35.799999999999997</v>
      </c>
      <c r="B47" s="89">
        <f t="shared" si="3"/>
        <v>26.706799999999998</v>
      </c>
      <c r="C47" s="89">
        <v>304.7400474785448</v>
      </c>
      <c r="D47" s="89">
        <f t="shared" si="4"/>
        <v>227.24465340475086</v>
      </c>
      <c r="E47" s="252">
        <f t="shared" si="5"/>
        <v>7.148306178192855E-2</v>
      </c>
      <c r="F47" s="89">
        <f t="shared" si="13"/>
        <v>34.095238095238095</v>
      </c>
      <c r="G47" s="89"/>
      <c r="H47" s="89"/>
      <c r="I47" s="89"/>
      <c r="J47" s="89"/>
      <c r="K47" s="89"/>
      <c r="L47" s="109"/>
      <c r="M47" s="89"/>
      <c r="N47" s="89"/>
      <c r="O47" s="89"/>
      <c r="P47" s="89"/>
      <c r="Q47" s="109"/>
      <c r="R47" s="89"/>
      <c r="S47" s="89"/>
      <c r="T47" s="89"/>
      <c r="U47" s="89"/>
      <c r="V47" s="89"/>
    </row>
    <row r="48" spans="1:23">
      <c r="A48" s="89">
        <v>42</v>
      </c>
      <c r="B48" s="89">
        <f t="shared" si="3"/>
        <v>31.332000000000001</v>
      </c>
      <c r="C48" s="89">
        <v>314.1218562492021</v>
      </c>
      <c r="D48" s="89">
        <f t="shared" si="4"/>
        <v>234.24066820503</v>
      </c>
      <c r="E48" s="252">
        <f t="shared" si="5"/>
        <v>7.3683758479090908E-2</v>
      </c>
      <c r="F48" s="89">
        <f t="shared" si="13"/>
        <v>40</v>
      </c>
      <c r="G48" s="89"/>
      <c r="H48" s="89"/>
      <c r="I48" s="89"/>
      <c r="J48" s="89"/>
      <c r="K48" s="89"/>
      <c r="L48" s="89"/>
      <c r="M48" s="89"/>
      <c r="N48" s="89"/>
      <c r="O48" s="89"/>
      <c r="P48" s="89"/>
      <c r="Q48" s="109"/>
      <c r="R48" s="89"/>
      <c r="S48" s="89"/>
      <c r="T48" s="89"/>
      <c r="U48" s="89"/>
      <c r="V48" s="89"/>
    </row>
    <row r="49" spans="1:22">
      <c r="A49" s="89">
        <v>52</v>
      </c>
      <c r="B49" s="89">
        <f t="shared" si="3"/>
        <v>38.792000000000002</v>
      </c>
      <c r="C49" s="89">
        <v>302.50492369560737</v>
      </c>
      <c r="D49" s="89">
        <f t="shared" si="4"/>
        <v>225.57792159981443</v>
      </c>
      <c r="E49" s="252">
        <f t="shared" si="5"/>
        <v>7.0958767411077206E-2</v>
      </c>
      <c r="F49" s="89">
        <f t="shared" si="13"/>
        <v>49.523809523809526</v>
      </c>
      <c r="G49" s="89"/>
      <c r="H49" s="89"/>
      <c r="I49" s="89"/>
      <c r="J49" s="89"/>
      <c r="K49" s="89"/>
      <c r="L49" s="89"/>
      <c r="M49" s="89"/>
      <c r="N49" s="89"/>
      <c r="O49" s="89"/>
      <c r="P49" s="89"/>
      <c r="Q49" s="109"/>
      <c r="R49" s="89"/>
      <c r="S49" s="89"/>
      <c r="T49" s="89"/>
      <c r="U49" s="89"/>
      <c r="V49" s="89"/>
    </row>
    <row r="50" spans="1:22">
      <c r="A50" s="89">
        <v>65.7</v>
      </c>
      <c r="B50" s="89">
        <f t="shared" si="3"/>
        <v>49.0122</v>
      </c>
      <c r="C50" s="89">
        <v>293.48933530835177</v>
      </c>
      <c r="D50" s="89">
        <f t="shared" si="4"/>
        <v>218.85499733943792</v>
      </c>
      <c r="E50" s="252">
        <f t="shared" si="5"/>
        <v>6.884397525619311E-2</v>
      </c>
      <c r="F50" s="89">
        <f t="shared" si="13"/>
        <v>62.571428571428577</v>
      </c>
      <c r="G50" s="89"/>
      <c r="H50" s="89"/>
      <c r="I50" s="89"/>
      <c r="J50" s="89"/>
      <c r="K50" s="89"/>
      <c r="L50" s="89"/>
      <c r="M50" s="89"/>
      <c r="N50" s="89"/>
      <c r="O50" s="89"/>
      <c r="P50" s="89"/>
      <c r="Q50" s="109"/>
      <c r="R50" s="89"/>
      <c r="S50" s="89"/>
      <c r="T50" s="89"/>
      <c r="U50" s="89"/>
      <c r="V50" s="89"/>
    </row>
    <row r="51" spans="1:22">
      <c r="A51" s="89">
        <v>5.6</v>
      </c>
      <c r="B51" s="89">
        <f t="shared" si="3"/>
        <v>4.1776</v>
      </c>
      <c r="C51" s="89">
        <v>453.06036959019531</v>
      </c>
      <c r="D51" s="89">
        <f t="shared" si="4"/>
        <v>337.84711760340866</v>
      </c>
      <c r="E51" s="252">
        <f t="shared" si="5"/>
        <v>0.10627465165253497</v>
      </c>
      <c r="F51" s="89">
        <f t="shared" si="13"/>
        <v>5.333333333333333</v>
      </c>
      <c r="G51" s="89"/>
      <c r="H51" s="89"/>
      <c r="I51" s="89"/>
      <c r="J51" s="89"/>
      <c r="K51" s="89"/>
      <c r="L51" s="89"/>
      <c r="M51" s="89"/>
      <c r="N51" s="89"/>
      <c r="O51" s="89"/>
      <c r="P51" s="89"/>
      <c r="Q51" s="109"/>
      <c r="R51" s="89"/>
      <c r="S51" s="89"/>
      <c r="T51" s="89"/>
      <c r="U51" s="89"/>
      <c r="V51" s="89"/>
    </row>
    <row r="52" spans="1:22">
      <c r="A52" s="89">
        <v>5.2</v>
      </c>
      <c r="B52" s="89">
        <f t="shared" si="3"/>
        <v>3.8792</v>
      </c>
      <c r="C52" s="89">
        <v>683.07563415137133</v>
      </c>
      <c r="D52" s="89">
        <f t="shared" si="4"/>
        <v>509.3695003866776</v>
      </c>
      <c r="E52" s="252">
        <f t="shared" si="5"/>
        <v>0.16022947479920654</v>
      </c>
      <c r="F52" s="89">
        <f t="shared" si="13"/>
        <v>4.9523809523809526</v>
      </c>
      <c r="G52" s="89"/>
      <c r="H52" s="89"/>
      <c r="I52" s="89"/>
      <c r="J52" s="89"/>
      <c r="K52" s="89"/>
      <c r="L52" s="89"/>
      <c r="M52" s="89"/>
      <c r="N52" s="89"/>
      <c r="O52" s="89"/>
      <c r="P52" s="89"/>
      <c r="Q52" s="109"/>
      <c r="R52" s="89"/>
      <c r="S52" s="89"/>
      <c r="T52" s="89"/>
      <c r="U52" s="89"/>
      <c r="V52" s="89"/>
    </row>
    <row r="53" spans="1:22">
      <c r="A53" s="89"/>
      <c r="B53" s="89"/>
      <c r="C53" s="89"/>
      <c r="D53" s="89"/>
      <c r="E53" s="89"/>
      <c r="F53" s="89"/>
      <c r="G53" s="89"/>
      <c r="H53" s="89"/>
      <c r="I53" s="89"/>
      <c r="J53" s="89"/>
      <c r="K53" s="89"/>
      <c r="L53" s="89"/>
      <c r="M53" s="89"/>
      <c r="N53" s="89"/>
      <c r="O53" s="89"/>
      <c r="P53" s="89"/>
      <c r="Q53" s="109"/>
      <c r="R53" s="89"/>
      <c r="S53" s="89"/>
      <c r="T53" s="89"/>
      <c r="U53" s="89"/>
      <c r="V53" s="89"/>
    </row>
    <row r="54" spans="1:22">
      <c r="A54" s="89"/>
      <c r="B54" s="89"/>
      <c r="C54" s="89"/>
      <c r="D54" s="89"/>
      <c r="E54" s="89"/>
      <c r="F54" s="89"/>
      <c r="G54" s="89"/>
      <c r="H54" s="89"/>
      <c r="I54" s="89"/>
      <c r="J54" s="89"/>
      <c r="K54" s="89"/>
      <c r="L54" s="89"/>
      <c r="M54" s="89"/>
      <c r="N54" s="89"/>
      <c r="O54" s="89"/>
      <c r="P54" s="89"/>
      <c r="Q54" s="109"/>
      <c r="R54" s="89"/>
      <c r="S54" s="89"/>
      <c r="T54" s="89"/>
      <c r="U54" s="89"/>
      <c r="V54" s="89"/>
    </row>
    <row r="55" spans="1:22">
      <c r="A55" s="89"/>
      <c r="B55" s="89"/>
      <c r="C55" s="89"/>
      <c r="D55" s="89"/>
      <c r="E55" s="89"/>
      <c r="F55" s="89"/>
      <c r="G55" s="89"/>
      <c r="H55" s="89"/>
      <c r="I55" s="89"/>
      <c r="J55" s="89"/>
      <c r="K55" s="89"/>
      <c r="L55" s="89"/>
      <c r="M55" s="89"/>
      <c r="N55" s="89"/>
      <c r="O55" s="89"/>
      <c r="P55" s="89"/>
      <c r="Q55" s="109"/>
      <c r="R55" s="89"/>
      <c r="S55" s="89"/>
      <c r="T55" s="89"/>
      <c r="U55" s="89"/>
      <c r="V55" s="89"/>
    </row>
    <row r="56" spans="1:22">
      <c r="A56" s="89"/>
      <c r="B56" s="89"/>
      <c r="C56" s="89"/>
      <c r="D56" s="89"/>
      <c r="E56" s="89"/>
      <c r="F56" s="89"/>
      <c r="G56" s="89"/>
      <c r="H56" s="89"/>
      <c r="I56" s="89"/>
      <c r="J56" s="89"/>
      <c r="K56" s="89"/>
      <c r="L56" s="89"/>
      <c r="M56" s="89"/>
      <c r="N56" s="89"/>
      <c r="O56" s="89"/>
      <c r="P56" s="89"/>
      <c r="Q56" s="109"/>
      <c r="R56" s="89"/>
      <c r="S56" s="89"/>
      <c r="T56" s="89"/>
      <c r="U56" s="89"/>
      <c r="V56" s="89"/>
    </row>
    <row r="57" spans="1:22">
      <c r="A57" s="89"/>
      <c r="B57" s="89"/>
      <c r="C57" s="89"/>
      <c r="D57" s="89"/>
      <c r="E57" s="89"/>
      <c r="F57" s="89"/>
      <c r="G57" s="89"/>
      <c r="H57" s="89"/>
      <c r="I57" s="89"/>
      <c r="J57" s="89"/>
      <c r="K57" s="89"/>
      <c r="L57" s="89"/>
      <c r="M57" s="89"/>
      <c r="N57" s="89"/>
      <c r="O57" s="89"/>
      <c r="P57" s="89"/>
      <c r="Q57" s="109"/>
      <c r="R57" s="89"/>
      <c r="S57" s="89"/>
      <c r="T57" s="89"/>
      <c r="U57" s="89"/>
      <c r="V57" s="89"/>
    </row>
    <row r="58" spans="1:22">
      <c r="A58" s="89"/>
      <c r="B58" s="89"/>
      <c r="C58" s="89"/>
      <c r="D58" s="89"/>
      <c r="E58" s="89"/>
      <c r="F58" s="89"/>
      <c r="G58" s="89"/>
      <c r="H58" s="89"/>
      <c r="I58" s="89"/>
      <c r="J58" s="89"/>
      <c r="K58" s="89"/>
      <c r="L58" s="89"/>
      <c r="M58" s="89"/>
      <c r="N58" s="89"/>
      <c r="O58" s="89"/>
      <c r="P58" s="89"/>
      <c r="Q58" s="109"/>
      <c r="R58" s="89"/>
      <c r="S58" s="89"/>
      <c r="T58" s="89"/>
      <c r="U58" s="89"/>
      <c r="V58" s="89"/>
    </row>
    <row r="59" spans="1:22">
      <c r="A59" s="89"/>
      <c r="B59" s="89"/>
      <c r="C59" s="89"/>
      <c r="D59" s="89"/>
      <c r="E59" s="89"/>
      <c r="F59" s="89"/>
      <c r="G59" s="89"/>
      <c r="H59" s="89"/>
      <c r="I59" s="89"/>
      <c r="J59" s="89"/>
      <c r="K59" s="89"/>
      <c r="L59" s="89"/>
      <c r="M59" s="89"/>
      <c r="N59" s="89"/>
      <c r="O59" s="89"/>
      <c r="P59" s="89"/>
      <c r="Q59" s="109"/>
      <c r="R59" s="89"/>
      <c r="S59" s="89"/>
      <c r="T59" s="89"/>
      <c r="U59" s="89"/>
      <c r="V59" s="89"/>
    </row>
    <row r="60" spans="1:22">
      <c r="A60" s="89"/>
      <c r="B60" s="89"/>
      <c r="C60" s="89"/>
      <c r="D60" s="89"/>
      <c r="E60" s="89"/>
      <c r="F60" s="89"/>
      <c r="G60" s="89"/>
      <c r="H60" s="89"/>
      <c r="I60" s="89"/>
      <c r="J60" s="89"/>
      <c r="K60" s="89"/>
      <c r="L60" s="89"/>
      <c r="M60" s="89"/>
      <c r="N60" s="89"/>
      <c r="O60" s="89"/>
      <c r="P60" s="89"/>
      <c r="Q60" s="109"/>
      <c r="R60" s="89"/>
      <c r="S60" s="89"/>
      <c r="T60" s="89"/>
      <c r="U60" s="89"/>
      <c r="V60" s="89"/>
    </row>
    <row r="61" spans="1:22">
      <c r="A61" s="89"/>
      <c r="B61" s="89"/>
      <c r="C61" s="89"/>
      <c r="D61" s="89"/>
      <c r="E61" s="89"/>
      <c r="F61" s="89"/>
      <c r="G61" s="89"/>
      <c r="H61" s="89"/>
      <c r="I61" s="89"/>
      <c r="J61" s="89"/>
      <c r="K61" s="89"/>
      <c r="L61" s="89"/>
      <c r="M61" s="89"/>
      <c r="N61" s="89"/>
      <c r="O61" s="89"/>
      <c r="P61" s="89"/>
      <c r="Q61" s="109"/>
      <c r="R61" s="89"/>
      <c r="S61" s="89"/>
      <c r="T61" s="89"/>
      <c r="U61" s="89"/>
      <c r="V61" s="89"/>
    </row>
    <row r="62" spans="1:22">
      <c r="A62" s="89"/>
      <c r="B62" s="89"/>
      <c r="C62" s="89"/>
      <c r="D62" s="89"/>
      <c r="E62" s="89"/>
      <c r="F62" s="89"/>
      <c r="G62" s="89"/>
      <c r="H62" s="89"/>
      <c r="I62" s="89"/>
      <c r="J62" s="89"/>
      <c r="K62" s="89"/>
      <c r="L62" s="89"/>
      <c r="M62" s="89"/>
      <c r="N62" s="89"/>
      <c r="O62" s="89"/>
      <c r="P62" s="89"/>
      <c r="Q62" s="109"/>
      <c r="R62" s="89"/>
      <c r="S62" s="89"/>
      <c r="T62" s="89"/>
      <c r="U62" s="89"/>
      <c r="V62" s="89"/>
    </row>
    <row r="63" spans="1:22">
      <c r="A63" s="89"/>
      <c r="B63" s="89"/>
      <c r="C63" s="89"/>
      <c r="D63" s="89"/>
      <c r="E63" s="89"/>
      <c r="F63" s="89"/>
      <c r="G63" s="89"/>
      <c r="H63" s="89"/>
      <c r="I63" s="89"/>
      <c r="J63" s="89"/>
      <c r="K63" s="89"/>
      <c r="L63" s="89"/>
      <c r="M63" s="89"/>
      <c r="N63" s="89"/>
      <c r="O63" s="89"/>
      <c r="P63" s="89"/>
      <c r="Q63" s="109"/>
      <c r="R63" s="89"/>
      <c r="S63" s="89"/>
      <c r="T63" s="89"/>
      <c r="U63" s="89"/>
      <c r="V63" s="89"/>
    </row>
    <row r="64" spans="1:22">
      <c r="A64" s="89"/>
      <c r="B64" s="89"/>
      <c r="C64" s="89"/>
      <c r="D64" s="89"/>
      <c r="E64" s="89"/>
      <c r="F64" s="89"/>
      <c r="G64" s="89"/>
      <c r="H64" s="89"/>
      <c r="I64" s="89"/>
      <c r="J64" s="89"/>
      <c r="K64" s="89"/>
      <c r="L64" s="89"/>
      <c r="M64" s="89"/>
      <c r="N64" s="89"/>
      <c r="O64" s="89"/>
      <c r="P64" s="89"/>
      <c r="Q64" s="109"/>
      <c r="R64" s="89"/>
      <c r="S64" s="89"/>
      <c r="T64" s="89"/>
      <c r="U64" s="89"/>
      <c r="V64" s="89"/>
    </row>
    <row r="65" spans="1:22">
      <c r="A65" s="89"/>
      <c r="B65" s="89"/>
      <c r="C65" s="89"/>
      <c r="D65" s="89"/>
      <c r="E65" s="89"/>
      <c r="F65" s="89"/>
      <c r="G65" s="89"/>
      <c r="H65" s="89"/>
      <c r="I65" s="89"/>
      <c r="J65" s="89"/>
      <c r="K65" s="89"/>
      <c r="L65" s="89"/>
      <c r="M65" s="89"/>
      <c r="N65" s="89"/>
      <c r="O65" s="89"/>
      <c r="P65" s="89"/>
      <c r="Q65" s="109"/>
      <c r="R65" s="89"/>
      <c r="S65" s="89"/>
      <c r="T65" s="89"/>
      <c r="U65" s="89"/>
      <c r="V65" s="89"/>
    </row>
    <row r="66" spans="1:22">
      <c r="A66" s="89"/>
      <c r="B66" s="89"/>
      <c r="C66" s="89"/>
      <c r="D66" s="89"/>
      <c r="E66" s="89"/>
      <c r="F66" s="89"/>
      <c r="G66" s="89"/>
      <c r="H66" s="89"/>
      <c r="I66" s="89"/>
      <c r="J66" s="89"/>
      <c r="K66" s="89"/>
      <c r="L66" s="89"/>
      <c r="M66" s="89"/>
      <c r="N66" s="89"/>
      <c r="O66" s="89"/>
      <c r="P66" s="89"/>
      <c r="Q66" s="109"/>
      <c r="R66" s="89"/>
      <c r="S66" s="89"/>
      <c r="T66" s="89"/>
      <c r="U66" s="89"/>
      <c r="V66" s="89"/>
    </row>
    <row r="67" spans="1:22">
      <c r="A67" s="89"/>
      <c r="B67" s="89"/>
      <c r="C67" s="89"/>
      <c r="D67" s="89"/>
      <c r="E67" s="89"/>
      <c r="F67" s="89"/>
      <c r="G67" s="89"/>
      <c r="H67" s="89"/>
      <c r="I67" s="89"/>
      <c r="J67" s="89"/>
      <c r="K67" s="89"/>
      <c r="L67" s="89"/>
      <c r="M67" s="89"/>
      <c r="N67" s="89"/>
      <c r="O67" s="89"/>
      <c r="P67" s="89"/>
      <c r="Q67" s="109"/>
      <c r="R67" s="89"/>
      <c r="S67" s="89"/>
      <c r="T67" s="89"/>
      <c r="U67" s="89"/>
      <c r="V67" s="89"/>
    </row>
    <row r="68" spans="1:22">
      <c r="A68" s="89"/>
      <c r="B68" s="89"/>
      <c r="C68" s="89"/>
      <c r="D68" s="89"/>
      <c r="E68" s="89"/>
      <c r="F68" s="89"/>
      <c r="G68" s="89"/>
      <c r="H68" s="89"/>
      <c r="I68" s="109"/>
      <c r="J68" s="109"/>
      <c r="K68" s="109"/>
      <c r="L68" s="109"/>
      <c r="M68" s="109"/>
      <c r="N68" s="109"/>
      <c r="O68" s="109"/>
      <c r="P68" s="89"/>
      <c r="Q68" s="109"/>
      <c r="R68" s="89"/>
      <c r="S68" s="89"/>
      <c r="T68" s="89"/>
      <c r="U68" s="89"/>
      <c r="V68" s="89"/>
    </row>
    <row r="69" spans="1:22">
      <c r="A69" s="89"/>
      <c r="B69" s="89"/>
      <c r="C69" s="89"/>
      <c r="D69" s="89"/>
      <c r="E69" s="89"/>
      <c r="F69" s="89"/>
      <c r="G69" s="89"/>
      <c r="H69" s="89"/>
      <c r="I69" s="109"/>
      <c r="J69" s="109"/>
      <c r="K69" s="109"/>
      <c r="L69" s="109"/>
      <c r="M69" s="109"/>
      <c r="N69" s="109"/>
      <c r="O69" s="109"/>
      <c r="P69" s="89"/>
      <c r="Q69" s="109"/>
      <c r="R69" s="89"/>
      <c r="S69" s="89"/>
      <c r="T69" s="89"/>
      <c r="U69" s="89"/>
      <c r="V69" s="89"/>
    </row>
    <row r="70" spans="1:22">
      <c r="A70" s="89"/>
      <c r="B70" s="89"/>
      <c r="C70" s="89"/>
      <c r="D70" s="89"/>
      <c r="E70" s="89"/>
      <c r="F70" s="89"/>
      <c r="G70" s="89"/>
      <c r="H70" s="89"/>
      <c r="I70" s="109"/>
      <c r="J70" s="109"/>
      <c r="K70" s="109"/>
      <c r="L70" s="109"/>
      <c r="M70" s="109"/>
      <c r="N70" s="109"/>
      <c r="O70" s="109"/>
      <c r="P70" s="89"/>
      <c r="Q70" s="109"/>
      <c r="R70" s="89"/>
      <c r="S70" s="89"/>
      <c r="T70" s="89"/>
      <c r="U70" s="89"/>
      <c r="V70" s="89"/>
    </row>
    <row r="71" spans="1:22">
      <c r="A71" s="89"/>
      <c r="B71" s="89"/>
      <c r="C71" s="89"/>
      <c r="D71" s="89"/>
      <c r="E71" s="89"/>
      <c r="F71" s="89"/>
      <c r="G71" s="89"/>
      <c r="H71" s="89"/>
      <c r="I71" s="109"/>
      <c r="J71" s="109"/>
      <c r="K71" s="109"/>
      <c r="L71" s="109"/>
      <c r="M71" s="109"/>
      <c r="N71" s="109"/>
      <c r="O71" s="109"/>
      <c r="P71" s="89"/>
      <c r="Q71" s="109"/>
      <c r="R71" s="89"/>
      <c r="S71" s="89"/>
      <c r="T71" s="89"/>
      <c r="U71" s="89"/>
      <c r="V71" s="89"/>
    </row>
    <row r="72" spans="1:22">
      <c r="A72" s="89"/>
      <c r="B72" s="89"/>
      <c r="C72" s="89"/>
      <c r="D72" s="89"/>
      <c r="E72" s="89"/>
      <c r="F72" s="89"/>
      <c r="G72" s="89"/>
      <c r="H72" s="89"/>
      <c r="I72" s="109"/>
      <c r="J72" s="109"/>
      <c r="K72" s="109"/>
      <c r="L72" s="109"/>
      <c r="M72" s="109"/>
      <c r="N72" s="109"/>
      <c r="O72" s="109"/>
      <c r="P72" s="89"/>
      <c r="Q72" s="109"/>
      <c r="R72" s="89"/>
      <c r="S72" s="89"/>
      <c r="T72" s="89"/>
      <c r="U72" s="89"/>
      <c r="V72" s="89"/>
    </row>
    <row r="73" spans="1:22">
      <c r="A73" s="89"/>
      <c r="B73" s="89"/>
      <c r="C73" s="89"/>
      <c r="D73" s="89"/>
      <c r="E73" s="89"/>
      <c r="F73" s="89"/>
      <c r="G73" s="89"/>
      <c r="H73" s="89"/>
      <c r="I73" s="109"/>
      <c r="J73" s="109"/>
      <c r="K73" s="109"/>
      <c r="L73" s="109"/>
      <c r="M73" s="109"/>
      <c r="N73" s="109"/>
      <c r="O73" s="109"/>
      <c r="P73" s="89"/>
      <c r="Q73" s="109"/>
      <c r="R73" s="89"/>
      <c r="S73" s="89"/>
      <c r="T73" s="89"/>
      <c r="U73" s="89"/>
      <c r="V73" s="89"/>
    </row>
    <row r="74" spans="1:22">
      <c r="A74" s="89"/>
      <c r="B74" s="89"/>
      <c r="C74" s="89"/>
      <c r="D74" s="89"/>
      <c r="E74" s="89"/>
      <c r="F74" s="89"/>
      <c r="G74" s="89"/>
      <c r="H74" s="89"/>
      <c r="I74" s="109"/>
      <c r="J74" s="109"/>
      <c r="K74" s="109"/>
      <c r="L74" s="109"/>
      <c r="M74" s="109"/>
      <c r="N74" s="109"/>
      <c r="O74" s="109"/>
      <c r="P74" s="89"/>
      <c r="Q74" s="109"/>
      <c r="R74" s="89"/>
      <c r="S74" s="89"/>
      <c r="T74" s="89"/>
      <c r="U74" s="89"/>
      <c r="V74" s="89"/>
    </row>
    <row r="75" spans="1:22">
      <c r="A75" s="89"/>
      <c r="B75" s="89"/>
      <c r="C75" s="89"/>
      <c r="D75" s="89"/>
      <c r="E75" s="89"/>
      <c r="F75" s="89"/>
      <c r="G75" s="89"/>
      <c r="H75" s="89"/>
      <c r="I75" s="109"/>
      <c r="J75" s="109"/>
      <c r="K75" s="109"/>
      <c r="L75" s="109"/>
      <c r="M75" s="109"/>
      <c r="N75" s="109"/>
      <c r="O75" s="109"/>
      <c r="P75" s="89"/>
      <c r="Q75" s="109"/>
      <c r="R75" s="89"/>
      <c r="S75" s="89"/>
      <c r="T75" s="89"/>
      <c r="U75" s="89"/>
      <c r="V75" s="89"/>
    </row>
    <row r="76" spans="1:22">
      <c r="A76" s="89"/>
      <c r="B76" s="89"/>
      <c r="C76" s="89"/>
      <c r="D76" s="89"/>
      <c r="E76" s="89"/>
      <c r="F76" s="89"/>
      <c r="G76" s="89"/>
      <c r="H76" s="89"/>
      <c r="I76" s="109"/>
      <c r="J76" s="109"/>
      <c r="K76" s="109"/>
      <c r="L76" s="109"/>
      <c r="M76" s="109"/>
      <c r="N76" s="109"/>
      <c r="O76" s="109"/>
      <c r="P76" s="89"/>
      <c r="Q76" s="109"/>
      <c r="R76" s="89"/>
      <c r="S76" s="89"/>
      <c r="T76" s="89"/>
      <c r="U76" s="89"/>
      <c r="V76" s="89"/>
    </row>
    <row r="77" spans="1:22">
      <c r="A77" s="89"/>
      <c r="B77" s="89"/>
      <c r="C77" s="89"/>
      <c r="D77" s="89"/>
      <c r="E77" s="89"/>
      <c r="F77" s="89"/>
      <c r="G77" s="89"/>
      <c r="H77" s="89"/>
      <c r="I77" s="109"/>
      <c r="J77" s="109"/>
      <c r="K77" s="109"/>
      <c r="L77" s="109"/>
      <c r="M77" s="109"/>
      <c r="N77" s="109"/>
      <c r="O77" s="109"/>
      <c r="P77" s="89"/>
      <c r="Q77" s="109"/>
      <c r="R77" s="89"/>
      <c r="S77" s="89"/>
      <c r="T77" s="89"/>
      <c r="U77" s="89"/>
      <c r="V77" s="89"/>
    </row>
    <row r="78" spans="1:22">
      <c r="A78" s="89"/>
      <c r="B78" s="89"/>
      <c r="C78" s="89"/>
      <c r="D78" s="89"/>
      <c r="E78" s="89"/>
      <c r="F78" s="89"/>
      <c r="G78" s="89"/>
      <c r="H78" s="89"/>
      <c r="I78" s="109"/>
      <c r="J78" s="109"/>
      <c r="K78" s="109"/>
      <c r="L78" s="109"/>
      <c r="M78" s="109"/>
      <c r="N78" s="109"/>
      <c r="O78" s="109"/>
      <c r="P78" s="89"/>
      <c r="Q78" s="109"/>
      <c r="R78" s="89"/>
      <c r="S78" s="89"/>
      <c r="T78" s="89"/>
      <c r="U78" s="89"/>
      <c r="V78" s="89"/>
    </row>
    <row r="79" spans="1:22">
      <c r="A79" s="89"/>
      <c r="B79" s="89"/>
      <c r="C79" s="89"/>
      <c r="D79" s="89"/>
      <c r="E79" s="89"/>
      <c r="F79" s="89"/>
      <c r="G79" s="89"/>
      <c r="H79" s="89"/>
      <c r="I79" s="109"/>
      <c r="J79" s="109"/>
      <c r="K79" s="109"/>
      <c r="L79" s="109"/>
      <c r="M79" s="109"/>
      <c r="N79" s="109"/>
      <c r="O79" s="109"/>
      <c r="P79" s="89"/>
      <c r="Q79" s="109"/>
      <c r="R79" s="89"/>
      <c r="S79" s="89"/>
      <c r="T79" s="89"/>
      <c r="U79" s="89"/>
      <c r="V79" s="89"/>
    </row>
    <row r="80" spans="1:22">
      <c r="A80" s="89"/>
      <c r="B80" s="89"/>
      <c r="C80" s="89"/>
      <c r="D80" s="89"/>
      <c r="E80" s="89"/>
      <c r="F80" s="89"/>
      <c r="G80" s="89"/>
      <c r="H80" s="89"/>
      <c r="I80" s="109"/>
      <c r="J80" s="109"/>
      <c r="K80" s="109"/>
      <c r="L80" s="109"/>
      <c r="M80" s="109"/>
      <c r="N80" s="109"/>
      <c r="O80" s="109"/>
      <c r="P80" s="89"/>
      <c r="Q80" s="109"/>
      <c r="R80" s="89"/>
      <c r="S80" s="89"/>
      <c r="T80" s="89"/>
      <c r="U80" s="89"/>
      <c r="V80" s="89"/>
    </row>
    <row r="81" spans="1:22">
      <c r="A81" s="89"/>
      <c r="B81" s="89"/>
      <c r="C81" s="89"/>
      <c r="D81" s="89"/>
      <c r="E81" s="89"/>
      <c r="F81" s="89"/>
      <c r="G81" s="89"/>
      <c r="H81" s="89"/>
      <c r="I81" s="109"/>
      <c r="J81" s="109"/>
      <c r="K81" s="109"/>
      <c r="L81" s="109"/>
      <c r="M81" s="109"/>
      <c r="N81" s="109"/>
      <c r="O81" s="109"/>
      <c r="P81" s="89"/>
      <c r="Q81" s="109"/>
      <c r="R81" s="89"/>
      <c r="S81" s="89"/>
      <c r="T81" s="89"/>
      <c r="U81" s="89"/>
      <c r="V81" s="89"/>
    </row>
    <row r="82" spans="1:22">
      <c r="A82" s="89"/>
      <c r="B82" s="89"/>
      <c r="C82" s="89"/>
      <c r="D82" s="89"/>
      <c r="E82" s="89"/>
      <c r="F82" s="89"/>
      <c r="G82" s="89"/>
      <c r="H82" s="89"/>
      <c r="I82" s="109"/>
      <c r="J82" s="109"/>
      <c r="K82" s="109"/>
      <c r="L82" s="109"/>
      <c r="M82" s="109"/>
      <c r="N82" s="109"/>
      <c r="O82" s="109"/>
      <c r="P82" s="89"/>
      <c r="Q82" s="109"/>
      <c r="R82" s="89"/>
      <c r="S82" s="89"/>
      <c r="T82" s="89"/>
      <c r="U82" s="89"/>
      <c r="V82" s="89"/>
    </row>
    <row r="83" spans="1:22">
      <c r="A83" s="89"/>
      <c r="B83" s="89"/>
      <c r="C83" s="89"/>
      <c r="D83" s="89"/>
      <c r="E83" s="89"/>
      <c r="F83" s="89"/>
      <c r="G83" s="89"/>
      <c r="H83" s="89"/>
      <c r="I83" s="109"/>
      <c r="J83" s="109"/>
      <c r="K83" s="109"/>
      <c r="L83" s="109"/>
      <c r="M83" s="109"/>
      <c r="N83" s="109"/>
      <c r="O83" s="109"/>
      <c r="P83" s="89"/>
      <c r="Q83" s="109"/>
      <c r="R83" s="89"/>
      <c r="S83" s="89"/>
      <c r="T83" s="89"/>
      <c r="U83" s="89"/>
      <c r="V83" s="89"/>
    </row>
    <row r="84" spans="1:22">
      <c r="A84" s="89"/>
      <c r="B84" s="89"/>
      <c r="C84" s="89"/>
      <c r="D84" s="89"/>
      <c r="E84" s="89"/>
      <c r="F84" s="89"/>
      <c r="G84" s="89"/>
      <c r="H84" s="89"/>
      <c r="I84" s="109"/>
      <c r="J84" s="109"/>
      <c r="K84" s="109"/>
      <c r="L84" s="109"/>
      <c r="M84" s="109"/>
      <c r="N84" s="109"/>
      <c r="O84" s="109"/>
      <c r="P84" s="89"/>
      <c r="Q84" s="109"/>
      <c r="R84" s="89"/>
      <c r="S84" s="89"/>
      <c r="T84" s="89"/>
      <c r="U84" s="89"/>
      <c r="V84" s="89"/>
    </row>
    <row r="85" spans="1:22">
      <c r="A85" s="89"/>
      <c r="B85" s="89"/>
      <c r="C85" s="89"/>
      <c r="D85" s="89"/>
      <c r="E85" s="89"/>
      <c r="F85" s="89"/>
      <c r="G85" s="89"/>
      <c r="H85" s="89"/>
      <c r="I85" s="109"/>
      <c r="J85" s="109"/>
      <c r="K85" s="109"/>
      <c r="L85" s="109"/>
      <c r="M85" s="109"/>
      <c r="N85" s="109"/>
      <c r="O85" s="109"/>
      <c r="P85" s="89"/>
      <c r="Q85" s="109"/>
      <c r="R85" s="89"/>
      <c r="S85" s="89"/>
      <c r="T85" s="89"/>
      <c r="U85" s="89"/>
      <c r="V85" s="89"/>
    </row>
    <row r="86" spans="1:22">
      <c r="A86" s="89"/>
      <c r="B86" s="89"/>
      <c r="C86" s="89"/>
      <c r="D86" s="89"/>
      <c r="E86" s="89"/>
      <c r="F86" s="89"/>
      <c r="G86" s="89"/>
      <c r="H86" s="89"/>
      <c r="I86" s="109"/>
      <c r="J86" s="109"/>
      <c r="K86" s="109"/>
      <c r="L86" s="109"/>
      <c r="M86" s="109"/>
      <c r="N86" s="109"/>
      <c r="O86" s="109"/>
      <c r="P86" s="89"/>
      <c r="Q86" s="109"/>
      <c r="R86" s="89"/>
      <c r="S86" s="89"/>
      <c r="T86" s="89"/>
      <c r="U86" s="89"/>
      <c r="V86" s="89"/>
    </row>
    <row r="87" spans="1:22">
      <c r="A87" s="89"/>
      <c r="B87" s="89"/>
      <c r="C87" s="89"/>
      <c r="D87" s="89"/>
      <c r="E87" s="89"/>
      <c r="F87" s="89"/>
      <c r="G87" s="89"/>
      <c r="H87" s="89"/>
      <c r="I87" s="109"/>
      <c r="J87" s="109"/>
      <c r="K87" s="109"/>
      <c r="L87" s="109"/>
      <c r="M87" s="109"/>
      <c r="N87" s="109"/>
      <c r="O87" s="109"/>
      <c r="P87" s="89"/>
      <c r="Q87" s="109"/>
      <c r="R87" s="89"/>
      <c r="S87" s="89"/>
      <c r="T87" s="89"/>
      <c r="U87" s="89"/>
      <c r="V87" s="89"/>
    </row>
    <row r="88" spans="1:22">
      <c r="A88" s="89"/>
      <c r="B88" s="89"/>
      <c r="C88" s="89"/>
      <c r="D88" s="89"/>
      <c r="E88" s="89"/>
      <c r="F88" s="89"/>
      <c r="G88" s="89"/>
      <c r="H88" s="89"/>
      <c r="I88" s="109"/>
      <c r="J88" s="109"/>
      <c r="K88" s="109"/>
      <c r="L88" s="109"/>
      <c r="M88" s="109"/>
      <c r="N88" s="109"/>
      <c r="O88" s="109"/>
      <c r="P88" s="89"/>
      <c r="Q88" s="109"/>
      <c r="R88" s="89"/>
      <c r="S88" s="89"/>
      <c r="T88" s="89"/>
      <c r="U88" s="89"/>
      <c r="V88" s="89"/>
    </row>
    <row r="89" spans="1:22">
      <c r="A89" s="89"/>
      <c r="B89" s="89"/>
      <c r="C89" s="89"/>
      <c r="D89" s="89"/>
      <c r="E89" s="89"/>
      <c r="F89" s="89"/>
      <c r="G89" s="89"/>
      <c r="H89" s="89"/>
      <c r="I89" s="109"/>
      <c r="J89" s="226"/>
      <c r="K89" s="227"/>
      <c r="L89" s="109"/>
      <c r="M89" s="109"/>
      <c r="N89" s="109"/>
      <c r="O89" s="109"/>
      <c r="P89" s="89"/>
      <c r="Q89" s="109"/>
      <c r="R89" s="89"/>
      <c r="S89" s="89"/>
      <c r="T89" s="89"/>
      <c r="U89" s="89"/>
      <c r="V89" s="89"/>
    </row>
    <row r="90" spans="1:22">
      <c r="A90" s="89"/>
      <c r="B90" s="89"/>
      <c r="C90" s="89"/>
      <c r="D90" s="89"/>
      <c r="E90" s="89"/>
      <c r="F90" s="89"/>
      <c r="G90" s="89"/>
      <c r="H90" s="89"/>
      <c r="I90" s="109"/>
      <c r="J90" s="228"/>
      <c r="K90" s="229"/>
      <c r="L90" s="109"/>
      <c r="M90" s="109"/>
      <c r="N90" s="109"/>
      <c r="O90" s="109"/>
      <c r="P90" s="89"/>
      <c r="Q90" s="109"/>
      <c r="R90" s="89"/>
      <c r="S90" s="89"/>
      <c r="T90" s="89"/>
      <c r="U90" s="89"/>
      <c r="V90" s="89"/>
    </row>
    <row r="91" spans="1:22">
      <c r="A91" s="89"/>
      <c r="B91" s="89"/>
      <c r="C91" s="89"/>
      <c r="D91" s="89"/>
      <c r="E91" s="89"/>
      <c r="F91" s="89"/>
      <c r="G91" s="89"/>
      <c r="H91" s="89"/>
      <c r="I91" s="109"/>
      <c r="J91" s="228"/>
      <c r="K91" s="229"/>
      <c r="L91" s="109"/>
      <c r="M91" s="109"/>
      <c r="N91" s="109"/>
      <c r="O91" s="109"/>
      <c r="P91" s="89"/>
      <c r="Q91" s="109"/>
      <c r="R91" s="89"/>
      <c r="S91" s="89"/>
      <c r="T91" s="89"/>
      <c r="U91" s="89"/>
      <c r="V91" s="89"/>
    </row>
    <row r="92" spans="1:22">
      <c r="A92" s="89"/>
      <c r="B92" s="89"/>
      <c r="C92" s="89"/>
      <c r="D92" s="89"/>
      <c r="E92" s="89"/>
      <c r="F92" s="89"/>
      <c r="G92" s="89"/>
      <c r="H92" s="89"/>
      <c r="I92" s="109"/>
      <c r="J92" s="228"/>
      <c r="K92" s="229"/>
      <c r="L92" s="109"/>
      <c r="M92" s="109"/>
      <c r="N92" s="109"/>
      <c r="O92" s="109"/>
      <c r="P92" s="89"/>
      <c r="Q92" s="109"/>
      <c r="R92" s="89"/>
      <c r="S92" s="89"/>
      <c r="T92" s="89"/>
      <c r="U92" s="89"/>
      <c r="V92" s="89"/>
    </row>
    <row r="93" spans="1:22">
      <c r="A93" s="89"/>
      <c r="B93" s="89"/>
      <c r="C93" s="89"/>
      <c r="D93" s="89"/>
      <c r="E93" s="89"/>
      <c r="F93" s="89"/>
      <c r="G93" s="89"/>
      <c r="H93" s="89"/>
      <c r="I93" s="109"/>
      <c r="J93" s="109"/>
      <c r="K93" s="109"/>
      <c r="L93" s="109"/>
      <c r="M93" s="109"/>
      <c r="N93" s="109"/>
      <c r="O93" s="109"/>
      <c r="P93" s="89"/>
      <c r="Q93" s="109"/>
      <c r="R93" s="89"/>
      <c r="S93" s="89"/>
      <c r="T93" s="89"/>
      <c r="U93" s="89"/>
      <c r="V93" s="89"/>
    </row>
    <row r="94" spans="1:22">
      <c r="A94" s="89"/>
      <c r="B94" s="89"/>
      <c r="C94" s="89"/>
      <c r="D94" s="89"/>
      <c r="E94" s="89"/>
      <c r="F94" s="89"/>
      <c r="G94" s="89"/>
      <c r="H94" s="89"/>
      <c r="I94" s="109"/>
      <c r="J94" s="109"/>
      <c r="K94" s="109"/>
      <c r="L94" s="109"/>
      <c r="M94" s="109"/>
      <c r="N94" s="109"/>
      <c r="O94" s="109"/>
      <c r="P94" s="89"/>
      <c r="Q94" s="109"/>
      <c r="R94" s="89"/>
      <c r="S94" s="89"/>
      <c r="T94" s="89"/>
      <c r="U94" s="89"/>
      <c r="V94" s="89"/>
    </row>
    <row r="95" spans="1:22">
      <c r="A95" s="89"/>
      <c r="B95" s="89"/>
      <c r="C95" s="89"/>
      <c r="D95" s="89"/>
      <c r="E95" s="89"/>
      <c r="F95" s="89"/>
      <c r="G95" s="89"/>
      <c r="H95" s="89"/>
      <c r="I95" s="109"/>
      <c r="J95" s="109"/>
      <c r="K95" s="109"/>
      <c r="L95" s="109"/>
      <c r="M95" s="109"/>
      <c r="N95" s="109"/>
      <c r="O95" s="109"/>
      <c r="P95" s="89"/>
      <c r="Q95" s="109"/>
      <c r="R95" s="89"/>
      <c r="S95" s="89"/>
      <c r="T95" s="89"/>
      <c r="U95" s="89"/>
      <c r="V95" s="89"/>
    </row>
    <row r="96" spans="1:22">
      <c r="A96" s="89"/>
      <c r="B96" s="89"/>
      <c r="C96" s="89"/>
      <c r="D96" s="89"/>
      <c r="E96" s="89"/>
      <c r="F96" s="89"/>
      <c r="G96" s="89"/>
      <c r="H96" s="89"/>
      <c r="I96" s="109"/>
      <c r="J96" s="109"/>
      <c r="K96" s="109"/>
      <c r="L96" s="109"/>
      <c r="M96" s="109"/>
      <c r="N96" s="109"/>
      <c r="O96" s="109"/>
      <c r="P96" s="89"/>
      <c r="Q96" s="109"/>
      <c r="R96" s="89"/>
      <c r="S96" s="89"/>
      <c r="T96" s="89"/>
      <c r="U96" s="89"/>
      <c r="V96" s="89"/>
    </row>
    <row r="97" spans="1:22">
      <c r="A97" s="89"/>
      <c r="B97" s="89"/>
      <c r="C97" s="89"/>
      <c r="D97" s="89"/>
      <c r="E97" s="89"/>
      <c r="F97" s="89"/>
      <c r="G97" s="89"/>
      <c r="H97" s="89"/>
      <c r="I97" s="89"/>
      <c r="J97" s="89"/>
      <c r="K97" s="89"/>
      <c r="L97" s="89"/>
      <c r="M97" s="89"/>
      <c r="N97" s="89"/>
      <c r="O97" s="89"/>
      <c r="P97" s="89"/>
      <c r="Q97" s="109"/>
      <c r="R97" s="89"/>
      <c r="S97" s="89"/>
      <c r="T97" s="89"/>
      <c r="U97" s="89"/>
      <c r="V97" s="89"/>
    </row>
    <row r="98" spans="1:22">
      <c r="A98" s="89"/>
      <c r="B98" s="89"/>
      <c r="C98" s="89"/>
      <c r="D98" s="89"/>
      <c r="E98" s="89"/>
      <c r="F98" s="89"/>
      <c r="G98" s="89"/>
      <c r="H98" s="89"/>
      <c r="I98" s="89"/>
      <c r="J98" s="89"/>
      <c r="K98" s="89"/>
      <c r="L98" s="89"/>
      <c r="M98" s="89"/>
      <c r="N98" s="89"/>
      <c r="O98" s="89"/>
      <c r="P98" s="89"/>
      <c r="Q98" s="109"/>
      <c r="R98" s="89"/>
      <c r="S98" s="89"/>
      <c r="T98" s="89"/>
      <c r="U98" s="89"/>
      <c r="V98" s="89"/>
    </row>
    <row r="99" spans="1:22">
      <c r="A99" s="89"/>
      <c r="B99" s="89"/>
      <c r="C99" s="89"/>
      <c r="D99" s="89"/>
      <c r="E99" s="89"/>
      <c r="F99" s="89"/>
      <c r="G99" s="89"/>
      <c r="H99" s="89"/>
      <c r="I99" s="89"/>
      <c r="J99" s="89"/>
      <c r="K99" s="89"/>
      <c r="L99" s="89"/>
      <c r="M99" s="89"/>
      <c r="N99" s="89"/>
      <c r="O99" s="89"/>
      <c r="P99" s="89"/>
      <c r="Q99" s="109"/>
      <c r="R99" s="89"/>
      <c r="S99" s="89"/>
      <c r="T99" s="89"/>
      <c r="U99" s="89"/>
      <c r="V99" s="89"/>
    </row>
    <row r="100" spans="1:22">
      <c r="A100" s="89"/>
      <c r="B100" s="89"/>
      <c r="C100" s="89"/>
      <c r="D100" s="89"/>
      <c r="E100" s="89"/>
      <c r="F100" s="89"/>
      <c r="G100" s="89"/>
      <c r="H100" s="89"/>
      <c r="I100" s="89"/>
      <c r="J100" s="89"/>
      <c r="K100" s="89"/>
      <c r="L100" s="89"/>
      <c r="M100" s="89"/>
      <c r="N100" s="89"/>
      <c r="O100" s="89"/>
      <c r="P100" s="89"/>
      <c r="Q100" s="109"/>
      <c r="R100" s="89"/>
      <c r="S100" s="89"/>
      <c r="T100" s="89"/>
      <c r="U100" s="89"/>
      <c r="V100" s="89"/>
    </row>
    <row r="101" spans="1:22">
      <c r="A101" s="89"/>
      <c r="B101" s="89"/>
      <c r="C101" s="89"/>
      <c r="D101" s="89"/>
      <c r="E101" s="89"/>
      <c r="F101" s="89"/>
      <c r="G101" s="89"/>
      <c r="H101" s="89"/>
      <c r="I101" s="89"/>
      <c r="J101" s="89"/>
      <c r="K101" s="89"/>
      <c r="L101" s="89"/>
      <c r="M101" s="89"/>
      <c r="N101" s="89"/>
      <c r="O101" s="89"/>
      <c r="P101" s="89"/>
      <c r="Q101" s="109"/>
      <c r="R101" s="89"/>
      <c r="S101" s="89"/>
      <c r="T101" s="89"/>
      <c r="U101" s="89"/>
      <c r="V101" s="89"/>
    </row>
    <row r="102" spans="1:22">
      <c r="A102" s="89"/>
      <c r="B102" s="89"/>
      <c r="C102" s="89"/>
      <c r="D102" s="89"/>
      <c r="E102" s="89"/>
      <c r="F102" s="89"/>
      <c r="G102" s="89"/>
      <c r="H102" s="89"/>
      <c r="I102" s="89"/>
      <c r="J102" s="89"/>
      <c r="K102" s="89"/>
      <c r="L102" s="89"/>
      <c r="M102" s="89"/>
      <c r="N102" s="89"/>
      <c r="O102" s="89"/>
      <c r="P102" s="89"/>
      <c r="Q102" s="109"/>
      <c r="R102" s="89"/>
      <c r="S102" s="89"/>
      <c r="T102" s="89"/>
      <c r="U102" s="89"/>
      <c r="V102" s="89"/>
    </row>
    <row r="103" spans="1:22">
      <c r="A103" s="89"/>
      <c r="B103" s="89"/>
      <c r="C103" s="89"/>
      <c r="D103" s="89"/>
      <c r="E103" s="89"/>
      <c r="F103" s="89"/>
      <c r="G103" s="89"/>
      <c r="H103" s="89"/>
      <c r="I103" s="89"/>
      <c r="J103" s="89"/>
      <c r="K103" s="89"/>
      <c r="L103" s="89"/>
      <c r="M103" s="89"/>
      <c r="N103" s="89"/>
      <c r="O103" s="89"/>
      <c r="P103" s="89"/>
      <c r="Q103" s="109"/>
      <c r="R103" s="89"/>
      <c r="S103" s="89"/>
      <c r="T103" s="89"/>
      <c r="U103" s="89"/>
      <c r="V103" s="89"/>
    </row>
    <row r="104" spans="1:22">
      <c r="A104" s="89"/>
      <c r="B104" s="89"/>
      <c r="C104" s="89"/>
      <c r="D104" s="89"/>
      <c r="E104" s="89"/>
      <c r="F104" s="89"/>
      <c r="G104" s="89"/>
      <c r="H104" s="89"/>
      <c r="I104" s="89"/>
      <c r="J104" s="89"/>
      <c r="K104" s="89"/>
      <c r="L104" s="89"/>
      <c r="M104" s="89"/>
      <c r="N104" s="89"/>
      <c r="O104" s="89"/>
      <c r="P104" s="89"/>
      <c r="Q104" s="109"/>
      <c r="R104" s="89"/>
      <c r="S104" s="89"/>
      <c r="T104" s="89"/>
      <c r="U104" s="89"/>
      <c r="V104" s="89"/>
    </row>
    <row r="105" spans="1:22">
      <c r="A105" s="89"/>
      <c r="B105" s="89"/>
      <c r="C105" s="89"/>
      <c r="D105" s="89"/>
      <c r="E105" s="89"/>
      <c r="F105" s="89"/>
      <c r="G105" s="89"/>
      <c r="H105" s="89"/>
      <c r="I105" s="89"/>
      <c r="J105" s="89"/>
      <c r="K105" s="89"/>
      <c r="L105" s="89"/>
      <c r="M105" s="89"/>
      <c r="N105" s="89"/>
      <c r="O105" s="89"/>
      <c r="P105" s="89"/>
      <c r="Q105" s="109"/>
      <c r="R105" s="89"/>
      <c r="S105" s="89"/>
      <c r="T105" s="89"/>
      <c r="U105" s="89"/>
      <c r="V105" s="89"/>
    </row>
    <row r="106" spans="1:22">
      <c r="A106" s="89"/>
      <c r="B106" s="89"/>
      <c r="C106" s="89"/>
      <c r="D106" s="89"/>
      <c r="E106" s="89"/>
      <c r="F106" s="89"/>
      <c r="G106" s="89"/>
      <c r="H106" s="89"/>
      <c r="I106" s="89"/>
      <c r="J106" s="89"/>
      <c r="K106" s="89"/>
      <c r="L106" s="89"/>
      <c r="M106" s="89"/>
      <c r="N106" s="89"/>
      <c r="O106" s="89"/>
      <c r="P106" s="89"/>
      <c r="Q106" s="109"/>
      <c r="R106" s="89"/>
      <c r="S106" s="89"/>
      <c r="T106" s="89"/>
      <c r="U106" s="89"/>
      <c r="V106" s="89"/>
    </row>
    <row r="107" spans="1:22">
      <c r="A107" s="89"/>
      <c r="B107" s="89"/>
      <c r="C107" s="89"/>
      <c r="D107" s="89"/>
      <c r="E107" s="89"/>
      <c r="F107" s="89"/>
      <c r="G107" s="89"/>
      <c r="H107" s="89"/>
      <c r="I107" s="89"/>
      <c r="J107" s="89"/>
      <c r="K107" s="89"/>
      <c r="L107" s="89"/>
      <c r="M107" s="89"/>
      <c r="N107" s="89"/>
      <c r="O107" s="89"/>
      <c r="P107" s="89"/>
      <c r="Q107" s="109"/>
      <c r="R107" s="89"/>
      <c r="S107" s="89"/>
      <c r="T107" s="89"/>
      <c r="U107" s="89"/>
      <c r="V107" s="89"/>
    </row>
    <row r="108" spans="1:22">
      <c r="A108" s="89"/>
      <c r="B108" s="89"/>
      <c r="C108" s="89"/>
      <c r="D108" s="89"/>
      <c r="E108" s="89"/>
      <c r="F108" s="89"/>
      <c r="G108" s="89"/>
      <c r="H108" s="89"/>
      <c r="I108" s="89"/>
      <c r="J108" s="89"/>
      <c r="K108" s="89"/>
      <c r="L108" s="89"/>
      <c r="M108" s="89"/>
      <c r="N108" s="89"/>
      <c r="O108" s="89"/>
      <c r="P108" s="89"/>
      <c r="Q108" s="109"/>
      <c r="R108" s="89"/>
      <c r="S108" s="89"/>
      <c r="T108" s="89"/>
      <c r="U108" s="89"/>
      <c r="V108" s="89"/>
    </row>
    <row r="109" spans="1:22">
      <c r="A109" s="89"/>
      <c r="B109" s="89"/>
      <c r="C109" s="89"/>
      <c r="D109" s="89"/>
      <c r="E109" s="89"/>
      <c r="F109" s="89"/>
      <c r="G109" s="89"/>
      <c r="H109" s="89"/>
      <c r="I109" s="89"/>
      <c r="J109" s="89"/>
      <c r="K109" s="89"/>
      <c r="L109" s="89"/>
      <c r="M109" s="89"/>
      <c r="N109" s="89"/>
      <c r="O109" s="89"/>
      <c r="P109" s="89"/>
      <c r="Q109" s="109"/>
      <c r="R109" s="89"/>
      <c r="S109" s="89"/>
      <c r="T109" s="89"/>
      <c r="U109" s="89"/>
      <c r="V109" s="89"/>
    </row>
    <row r="110" spans="1:22">
      <c r="A110" s="89"/>
      <c r="B110" s="89"/>
      <c r="C110" s="89"/>
      <c r="D110" s="89"/>
      <c r="E110" s="89"/>
      <c r="F110" s="89"/>
      <c r="G110" s="89"/>
      <c r="H110" s="89"/>
      <c r="I110" s="89"/>
      <c r="J110" s="89"/>
      <c r="K110" s="89"/>
      <c r="L110" s="89"/>
      <c r="M110" s="89"/>
      <c r="N110" s="89"/>
      <c r="O110" s="89"/>
      <c r="P110" s="89"/>
      <c r="Q110" s="89"/>
      <c r="R110" s="89"/>
      <c r="S110" s="89"/>
      <c r="T110" s="89"/>
      <c r="U110" s="89"/>
      <c r="V110" s="89"/>
    </row>
    <row r="111" spans="1:22">
      <c r="A111" s="89"/>
      <c r="B111" s="89"/>
      <c r="C111" s="89"/>
      <c r="D111" s="89"/>
      <c r="E111" s="89"/>
      <c r="F111" s="89"/>
      <c r="G111" s="89"/>
      <c r="H111" s="89"/>
      <c r="I111" s="89"/>
      <c r="J111" s="89"/>
      <c r="K111" s="89"/>
      <c r="L111" s="89"/>
      <c r="M111" s="89"/>
      <c r="N111" s="89"/>
      <c r="O111" s="89"/>
      <c r="P111" s="89"/>
      <c r="Q111" s="89"/>
      <c r="R111" s="89"/>
      <c r="S111" s="89"/>
      <c r="T111" s="89"/>
      <c r="U111" s="89"/>
      <c r="V111" s="89"/>
    </row>
    <row r="112" spans="1:22">
      <c r="A112" s="89"/>
      <c r="B112" s="89"/>
      <c r="C112" s="89"/>
      <c r="D112" s="89"/>
      <c r="E112" s="89"/>
      <c r="F112" s="89"/>
      <c r="G112" s="89"/>
      <c r="H112" s="89"/>
      <c r="I112" s="89"/>
      <c r="J112" s="89"/>
      <c r="K112" s="89"/>
      <c r="L112" s="89"/>
      <c r="M112" s="89"/>
      <c r="N112" s="89"/>
      <c r="O112" s="89"/>
      <c r="P112" s="89"/>
      <c r="Q112" s="89"/>
      <c r="R112" s="89"/>
      <c r="S112" s="89"/>
      <c r="T112" s="89"/>
      <c r="U112" s="89"/>
      <c r="V112" s="89"/>
    </row>
    <row r="113" spans="1:22">
      <c r="A113" s="89"/>
      <c r="B113" s="89"/>
      <c r="C113" s="89"/>
      <c r="D113" s="89"/>
      <c r="E113" s="89"/>
      <c r="F113" s="89"/>
      <c r="G113" s="89"/>
      <c r="H113" s="89"/>
      <c r="I113" s="89"/>
      <c r="J113" s="89"/>
      <c r="K113" s="89"/>
      <c r="L113" s="89"/>
      <c r="M113" s="89"/>
      <c r="N113" s="89"/>
      <c r="O113" s="89"/>
      <c r="P113" s="89"/>
      <c r="Q113" s="89"/>
      <c r="R113" s="89"/>
      <c r="S113" s="89"/>
      <c r="T113" s="89"/>
      <c r="U113" s="89"/>
      <c r="V113" s="89"/>
    </row>
    <row r="114" spans="1:22">
      <c r="A114" s="89"/>
      <c r="B114" s="89"/>
      <c r="C114" s="89"/>
      <c r="D114" s="89"/>
      <c r="E114" s="89"/>
      <c r="F114" s="89"/>
      <c r="G114" s="89"/>
      <c r="H114" s="89"/>
      <c r="I114" s="89"/>
      <c r="J114" s="89"/>
      <c r="K114" s="89"/>
      <c r="L114" s="89"/>
      <c r="M114" s="89"/>
      <c r="N114" s="89"/>
      <c r="O114" s="89"/>
      <c r="P114" s="89"/>
      <c r="Q114" s="89"/>
      <c r="R114" s="89"/>
      <c r="S114" s="89"/>
      <c r="T114" s="89"/>
      <c r="U114" s="89"/>
      <c r="V114" s="89"/>
    </row>
    <row r="115" spans="1:22">
      <c r="A115" s="89"/>
      <c r="B115" s="89"/>
      <c r="C115" s="89"/>
      <c r="D115" s="89"/>
      <c r="E115" s="89"/>
      <c r="F115" s="89"/>
      <c r="G115" s="89"/>
      <c r="H115" s="89"/>
      <c r="I115" s="89"/>
      <c r="J115" s="89"/>
      <c r="K115" s="89"/>
      <c r="L115" s="89"/>
      <c r="M115" s="89"/>
      <c r="N115" s="89"/>
      <c r="O115" s="89"/>
      <c r="P115" s="89"/>
      <c r="Q115" s="89"/>
      <c r="R115" s="89"/>
      <c r="S115" s="89"/>
      <c r="T115" s="89"/>
      <c r="U115" s="89"/>
      <c r="V115" s="89"/>
    </row>
    <row r="116" spans="1:22">
      <c r="A116" s="89"/>
      <c r="B116" s="89"/>
      <c r="C116" s="89"/>
      <c r="D116" s="89"/>
      <c r="E116" s="89"/>
      <c r="F116" s="89"/>
      <c r="G116" s="89"/>
      <c r="H116" s="89"/>
      <c r="I116" s="89"/>
      <c r="J116" s="89"/>
      <c r="K116" s="89"/>
      <c r="L116" s="89"/>
      <c r="M116" s="89"/>
      <c r="N116" s="89"/>
      <c r="O116" s="89"/>
      <c r="P116" s="89"/>
      <c r="Q116" s="89"/>
      <c r="R116" s="89"/>
      <c r="S116" s="89"/>
      <c r="T116" s="89"/>
      <c r="U116" s="89"/>
      <c r="V116" s="89"/>
    </row>
    <row r="117" spans="1:22">
      <c r="A117" s="89"/>
      <c r="B117" s="89"/>
      <c r="C117" s="89"/>
      <c r="D117" s="89"/>
      <c r="E117" s="89"/>
      <c r="F117" s="89"/>
      <c r="G117" s="89"/>
      <c r="H117" s="89"/>
      <c r="I117" s="89"/>
      <c r="J117" s="89"/>
      <c r="K117" s="89"/>
      <c r="L117" s="89"/>
      <c r="M117" s="89"/>
      <c r="N117" s="89"/>
      <c r="O117" s="89"/>
      <c r="P117" s="89"/>
      <c r="Q117" s="89"/>
      <c r="R117" s="89"/>
      <c r="S117" s="89"/>
      <c r="T117" s="89"/>
      <c r="U117" s="89"/>
      <c r="V117" s="89"/>
    </row>
    <row r="118" spans="1:22">
      <c r="A118" s="89"/>
      <c r="B118" s="89"/>
      <c r="C118" s="89"/>
      <c r="D118" s="89"/>
      <c r="E118" s="89"/>
      <c r="F118" s="89"/>
      <c r="G118" s="89"/>
      <c r="H118" s="89"/>
      <c r="I118" s="89"/>
      <c r="J118" s="89"/>
      <c r="K118" s="89"/>
      <c r="L118" s="89"/>
      <c r="M118" s="89"/>
      <c r="N118" s="89"/>
      <c r="O118" s="89"/>
      <c r="P118" s="89"/>
      <c r="Q118" s="89"/>
      <c r="R118" s="89"/>
      <c r="S118" s="89"/>
      <c r="T118" s="89"/>
      <c r="U118" s="89"/>
      <c r="V118" s="89"/>
    </row>
    <row r="119" spans="1:22">
      <c r="A119" s="89"/>
      <c r="B119" s="89"/>
      <c r="C119" s="89"/>
      <c r="D119" s="89"/>
      <c r="E119" s="89"/>
      <c r="F119" s="89"/>
      <c r="G119" s="89"/>
      <c r="H119" s="89"/>
      <c r="I119" s="89"/>
      <c r="J119" s="89"/>
      <c r="K119" s="89"/>
      <c r="L119" s="89"/>
      <c r="M119" s="89"/>
      <c r="N119" s="89"/>
      <c r="O119" s="89"/>
      <c r="P119" s="89"/>
      <c r="Q119" s="89"/>
      <c r="R119" s="89"/>
      <c r="S119" s="89"/>
      <c r="T119" s="89"/>
      <c r="U119" s="89"/>
      <c r="V119" s="89"/>
    </row>
    <row r="120" spans="1:22">
      <c r="A120" s="89"/>
      <c r="B120" s="89"/>
      <c r="C120" s="89"/>
      <c r="D120" s="89"/>
      <c r="E120" s="89"/>
      <c r="F120" s="89"/>
      <c r="G120" s="89"/>
      <c r="H120" s="89"/>
      <c r="I120" s="89"/>
      <c r="J120" s="89"/>
      <c r="K120" s="89"/>
      <c r="L120" s="89"/>
      <c r="M120" s="89"/>
      <c r="N120" s="89"/>
      <c r="O120" s="89"/>
      <c r="P120" s="89"/>
      <c r="Q120" s="89"/>
      <c r="R120" s="89"/>
      <c r="S120" s="89"/>
      <c r="T120" s="89"/>
      <c r="U120" s="89"/>
      <c r="V120" s="89"/>
    </row>
    <row r="121" spans="1:22">
      <c r="A121" s="89"/>
      <c r="B121" s="89"/>
      <c r="C121" s="89"/>
      <c r="D121" s="89"/>
      <c r="E121" s="89"/>
      <c r="F121" s="89"/>
      <c r="G121" s="89"/>
      <c r="H121" s="89"/>
      <c r="I121" s="89"/>
      <c r="J121" s="89"/>
      <c r="K121" s="89"/>
      <c r="L121" s="89"/>
      <c r="M121" s="89"/>
      <c r="N121" s="89"/>
      <c r="O121" s="89"/>
      <c r="P121" s="89"/>
      <c r="Q121" s="89"/>
      <c r="R121" s="89"/>
      <c r="S121" s="89"/>
      <c r="T121" s="89"/>
      <c r="U121" s="89"/>
      <c r="V121" s="89"/>
    </row>
    <row r="122" spans="1:22">
      <c r="A122" s="89"/>
      <c r="B122" s="89"/>
      <c r="C122" s="89"/>
      <c r="D122" s="89"/>
      <c r="E122" s="89"/>
      <c r="F122" s="89"/>
      <c r="G122" s="89"/>
      <c r="H122" s="89"/>
      <c r="I122" s="89"/>
      <c r="J122" s="89"/>
      <c r="K122" s="89"/>
      <c r="L122" s="89"/>
      <c r="M122" s="89"/>
      <c r="N122" s="89"/>
      <c r="O122" s="89"/>
      <c r="P122" s="89"/>
      <c r="Q122" s="89"/>
      <c r="R122" s="89"/>
      <c r="S122" s="89"/>
      <c r="T122" s="89"/>
      <c r="U122" s="89"/>
      <c r="V122" s="89"/>
    </row>
    <row r="123" spans="1:22">
      <c r="A123" s="89"/>
      <c r="B123" s="89"/>
      <c r="C123" s="89"/>
      <c r="D123" s="89"/>
      <c r="E123" s="89"/>
      <c r="F123" s="89"/>
      <c r="G123" s="89"/>
      <c r="H123" s="89"/>
      <c r="I123" s="89"/>
      <c r="J123" s="89"/>
      <c r="K123" s="89"/>
      <c r="L123" s="89"/>
      <c r="M123" s="89"/>
      <c r="N123" s="89"/>
      <c r="O123" s="89"/>
      <c r="P123" s="89"/>
      <c r="Q123" s="89"/>
      <c r="R123" s="89"/>
      <c r="S123" s="89"/>
      <c r="T123" s="89"/>
      <c r="U123" s="89"/>
      <c r="V123" s="89"/>
    </row>
    <row r="124" spans="1:22">
      <c r="A124" s="89"/>
      <c r="B124" s="89"/>
      <c r="C124" s="89"/>
      <c r="D124" s="89"/>
      <c r="E124" s="89"/>
      <c r="F124" s="89"/>
      <c r="G124" s="89"/>
      <c r="H124" s="89"/>
      <c r="I124" s="89"/>
      <c r="J124" s="89"/>
      <c r="K124" s="89"/>
      <c r="L124" s="89"/>
      <c r="M124" s="89"/>
      <c r="N124" s="89"/>
      <c r="O124" s="89"/>
      <c r="P124" s="89"/>
      <c r="Q124" s="89"/>
      <c r="R124" s="89"/>
      <c r="S124" s="89"/>
      <c r="T124" s="89"/>
      <c r="U124" s="89"/>
      <c r="V124" s="89"/>
    </row>
  </sheetData>
  <sheetProtection sheet="1" objects="1" scenarios="1"/>
  <pageMargins left="0.75" right="0.75" top="1" bottom="1" header="0.5" footer="0.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249977111117893"/>
  </sheetPr>
  <dimension ref="A1:Q49"/>
  <sheetViews>
    <sheetView showGridLines="0" topLeftCell="A37" zoomScale="115" zoomScaleNormal="115" workbookViewId="0">
      <selection activeCell="C11" sqref="C11"/>
    </sheetView>
  </sheetViews>
  <sheetFormatPr baseColWidth="10" defaultColWidth="8.83203125" defaultRowHeight="15"/>
  <cols>
    <col min="1" max="1" width="8.83203125" style="4" customWidth="1"/>
    <col min="2" max="2" width="31" customWidth="1"/>
    <col min="3" max="3" width="23.33203125" customWidth="1"/>
    <col min="4" max="4" width="19" customWidth="1"/>
    <col min="5" max="5" width="19.1640625" customWidth="1"/>
    <col min="6" max="6" width="19.6640625" customWidth="1"/>
    <col min="7" max="7" width="17.5" customWidth="1"/>
    <col min="8" max="8" width="15.5" customWidth="1"/>
    <col min="9" max="9" width="15.1640625" customWidth="1"/>
    <col min="10" max="10" width="11.1640625" customWidth="1"/>
    <col min="11" max="17" width="8.83203125" customWidth="1"/>
  </cols>
  <sheetData>
    <row r="1" spans="1:13" s="23" customFormat="1"/>
    <row r="2" spans="1:13" s="23" customFormat="1"/>
    <row r="3" spans="1:13" s="23" customFormat="1"/>
    <row r="4" spans="1:13" s="23" customFormat="1"/>
    <row r="5" spans="1:13" s="23" customFormat="1"/>
    <row r="6" spans="1:13" s="23" customFormat="1">
      <c r="A6" s="125"/>
      <c r="B6" s="124"/>
      <c r="C6" s="124" t="s">
        <v>28</v>
      </c>
      <c r="D6" s="124" t="s">
        <v>29</v>
      </c>
      <c r="E6" s="124" t="s">
        <v>89</v>
      </c>
      <c r="F6" s="124" t="s">
        <v>90</v>
      </c>
      <c r="G6" s="124" t="s">
        <v>140</v>
      </c>
    </row>
    <row r="7" spans="1:13" s="89" customFormat="1">
      <c r="A7" s="125"/>
      <c r="B7" s="124"/>
      <c r="C7" s="124"/>
      <c r="D7" s="124"/>
      <c r="E7" s="124"/>
      <c r="F7" s="124"/>
      <c r="G7" s="125"/>
    </row>
    <row r="8" spans="1:13" s="23" customFormat="1">
      <c r="A8" s="125"/>
      <c r="B8" s="124"/>
      <c r="C8" s="124"/>
      <c r="D8" s="125"/>
      <c r="E8" s="125"/>
      <c r="F8" s="125"/>
      <c r="G8" s="125"/>
    </row>
    <row r="9" spans="1:13" s="23" customFormat="1" ht="16" thickBot="1"/>
    <row r="10" spans="1:13" ht="16" thickTop="1">
      <c r="B10" s="141" t="s">
        <v>0</v>
      </c>
      <c r="C10" s="142"/>
      <c r="D10" s="143"/>
      <c r="E10" s="1"/>
    </row>
    <row r="11" spans="1:13">
      <c r="B11" s="91" t="s">
        <v>1</v>
      </c>
      <c r="C11" s="119"/>
      <c r="D11" s="92"/>
      <c r="E11" s="1"/>
    </row>
    <row r="12" spans="1:13">
      <c r="B12" s="91" t="s">
        <v>2</v>
      </c>
      <c r="C12" s="119"/>
      <c r="D12" s="144" t="s">
        <v>3</v>
      </c>
      <c r="E12" s="1"/>
      <c r="F12" s="1"/>
      <c r="K12" s="1" t="s">
        <v>354</v>
      </c>
      <c r="M12" t="s">
        <v>355</v>
      </c>
    </row>
    <row r="13" spans="1:13">
      <c r="B13" s="145" t="s">
        <v>4</v>
      </c>
      <c r="C13" s="200">
        <v>4</v>
      </c>
      <c r="D13" s="92" t="s">
        <v>5</v>
      </c>
      <c r="E13" s="1"/>
      <c r="F13" s="1"/>
      <c r="H13" s="252"/>
      <c r="I13" s="252"/>
      <c r="J13" s="252"/>
      <c r="K13" t="s">
        <v>151</v>
      </c>
      <c r="M13" s="125">
        <v>4</v>
      </c>
    </row>
    <row r="14" spans="1:13">
      <c r="B14" s="145" t="s">
        <v>6</v>
      </c>
      <c r="C14" s="120">
        <v>0.12</v>
      </c>
      <c r="D14" s="92" t="s">
        <v>150</v>
      </c>
      <c r="E14" s="1"/>
      <c r="F14" s="1"/>
      <c r="H14" s="252"/>
      <c r="I14" s="252"/>
      <c r="J14" s="252"/>
      <c r="K14" t="s">
        <v>153</v>
      </c>
      <c r="M14" s="125">
        <v>4</v>
      </c>
    </row>
    <row r="15" spans="1:13">
      <c r="B15" s="145"/>
      <c r="C15" s="15"/>
      <c r="D15" s="92"/>
      <c r="E15" s="1"/>
      <c r="F15" s="1"/>
      <c r="H15" s="252"/>
      <c r="I15" s="252"/>
      <c r="J15" s="252"/>
      <c r="K15" t="s">
        <v>152</v>
      </c>
      <c r="M15" s="125">
        <v>4</v>
      </c>
    </row>
    <row r="16" spans="1:13">
      <c r="B16" s="145" t="s">
        <v>7</v>
      </c>
      <c r="C16" s="121">
        <v>0</v>
      </c>
      <c r="D16" s="92" t="s">
        <v>8</v>
      </c>
      <c r="E16" s="1"/>
      <c r="F16" s="1"/>
      <c r="K16" t="s">
        <v>358</v>
      </c>
      <c r="M16" s="125">
        <v>4</v>
      </c>
    </row>
    <row r="17" spans="2:17" ht="15" customHeight="1">
      <c r="B17" s="145" t="s">
        <v>10</v>
      </c>
      <c r="C17" s="122" t="b">
        <f>IF(M13=1,K13,IF(M13=2,K14,IF(M13=3,K15)))</f>
        <v>0</v>
      </c>
      <c r="D17" s="425"/>
      <c r="E17" s="813" t="s">
        <v>154</v>
      </c>
      <c r="F17" s="814"/>
      <c r="G17" s="2"/>
    </row>
    <row r="18" spans="2:17" s="216" customFormat="1">
      <c r="B18" s="217"/>
      <c r="C18" s="16"/>
      <c r="D18" s="218"/>
      <c r="E18" s="813"/>
      <c r="F18" s="814"/>
      <c r="G18" s="219"/>
      <c r="H18"/>
      <c r="I18"/>
      <c r="J18"/>
    </row>
    <row r="19" spans="2:17" ht="15.75" customHeight="1">
      <c r="B19" s="145" t="s">
        <v>11</v>
      </c>
      <c r="C19" s="121">
        <v>0</v>
      </c>
      <c r="D19" s="92" t="s">
        <v>32</v>
      </c>
      <c r="E19" s="813"/>
      <c r="F19" s="814"/>
    </row>
    <row r="20" spans="2:17" ht="14.25" customHeight="1">
      <c r="B20" s="145" t="s">
        <v>12</v>
      </c>
      <c r="C20" s="122" t="b">
        <f>IF(M14=1,K13,IF(M14=2,K14,IF(M14=3,K15)))</f>
        <v>0</v>
      </c>
      <c r="D20" s="92"/>
      <c r="E20" s="813"/>
      <c r="F20" s="814"/>
      <c r="H20" s="821" t="s">
        <v>198</v>
      </c>
      <c r="I20" s="821"/>
      <c r="J20" s="821"/>
    </row>
    <row r="21" spans="2:17">
      <c r="B21" s="145"/>
      <c r="C21" s="16"/>
      <c r="D21" s="92"/>
      <c r="E21" s="819" t="s">
        <v>120</v>
      </c>
      <c r="F21" s="820"/>
      <c r="G21" s="2"/>
      <c r="H21" s="821"/>
      <c r="I21" s="821"/>
      <c r="J21" s="821"/>
    </row>
    <row r="22" spans="2:17" ht="16.5" customHeight="1">
      <c r="B22" s="145" t="s">
        <v>13</v>
      </c>
      <c r="C22" s="122">
        <v>0</v>
      </c>
      <c r="D22" s="92" t="s">
        <v>32</v>
      </c>
      <c r="E22" s="139" t="s">
        <v>121</v>
      </c>
      <c r="F22" s="137" t="s">
        <v>32</v>
      </c>
      <c r="G22" s="2"/>
      <c r="H22" s="821"/>
      <c r="I22" s="821"/>
      <c r="J22" s="821"/>
    </row>
    <row r="23" spans="2:17" ht="16.5" customHeight="1">
      <c r="B23" s="145" t="s">
        <v>14</v>
      </c>
      <c r="C23" s="122" t="b">
        <f>IF(M15=1,K13,IF(M15=2,K14,IF(M15=3,K15)))</f>
        <v>0</v>
      </c>
      <c r="D23" s="92"/>
      <c r="E23" s="140">
        <v>25</v>
      </c>
      <c r="F23" s="138">
        <f>E23/0.746</f>
        <v>33.512064343163537</v>
      </c>
      <c r="G23" s="2"/>
      <c r="H23" s="822"/>
      <c r="I23" s="822"/>
      <c r="J23" s="822"/>
    </row>
    <row r="24" spans="2:17" ht="15" customHeight="1">
      <c r="B24" s="145"/>
      <c r="C24" s="16"/>
      <c r="D24" s="92"/>
      <c r="G24" s="2"/>
      <c r="H24" s="90" t="s">
        <v>155</v>
      </c>
      <c r="I24" s="90" t="s">
        <v>156</v>
      </c>
      <c r="J24" s="90" t="s">
        <v>157</v>
      </c>
    </row>
    <row r="25" spans="2:17" ht="17.25" customHeight="1">
      <c r="B25" s="145" t="s">
        <v>15</v>
      </c>
      <c r="C25" s="122">
        <v>0</v>
      </c>
      <c r="D25" s="92" t="s">
        <v>32</v>
      </c>
      <c r="E25" s="1"/>
      <c r="F25" s="1"/>
      <c r="G25" s="231"/>
      <c r="H25" s="119"/>
      <c r="I25" s="119"/>
      <c r="J25" s="136">
        <f>H25*I25</f>
        <v>0</v>
      </c>
      <c r="K25" s="109"/>
    </row>
    <row r="26" spans="2:17" s="89" customFormat="1" ht="17.25" customHeight="1" thickBot="1">
      <c r="B26" s="146" t="s">
        <v>16</v>
      </c>
      <c r="C26" s="147" t="b">
        <f>IF(M16=1,K13,IF(M16=2,K14,IF(M16=3,K15)))</f>
        <v>0</v>
      </c>
      <c r="D26" s="39"/>
      <c r="G26" s="231"/>
      <c r="H26" s="232"/>
      <c r="I26" s="232"/>
      <c r="J26" s="109"/>
      <c r="K26" s="109"/>
    </row>
    <row r="27" spans="2:17" ht="17" thickTop="1" thickBot="1">
      <c r="G27" s="109"/>
      <c r="H27" s="109"/>
      <c r="I27" s="109"/>
      <c r="J27" s="109"/>
      <c r="K27" s="109"/>
      <c r="M27" s="109"/>
      <c r="N27" s="109"/>
      <c r="O27" s="109"/>
      <c r="P27" s="109"/>
      <c r="Q27" s="109"/>
    </row>
    <row r="28" spans="2:17" s="23" customFormat="1" ht="17" thickTop="1" thickBot="1">
      <c r="B28" s="6"/>
      <c r="C28" s="815" t="s">
        <v>199</v>
      </c>
      <c r="D28" s="817" t="s">
        <v>111</v>
      </c>
      <c r="E28" s="818"/>
      <c r="F28" s="817" t="s">
        <v>112</v>
      </c>
      <c r="G28" s="818"/>
      <c r="H28" s="45" t="s">
        <v>113</v>
      </c>
      <c r="I28" s="45" t="s">
        <v>114</v>
      </c>
      <c r="J28"/>
      <c r="M28" s="109"/>
      <c r="N28" s="109"/>
      <c r="O28" s="109"/>
      <c r="P28" s="109"/>
      <c r="Q28" s="109"/>
    </row>
    <row r="29" spans="2:17" ht="16" thickTop="1">
      <c r="B29" s="40" t="s">
        <v>17</v>
      </c>
      <c r="C29" s="816"/>
      <c r="D29" s="41" t="s">
        <v>19</v>
      </c>
      <c r="E29" s="42" t="s">
        <v>20</v>
      </c>
      <c r="F29" s="41" t="s">
        <v>19</v>
      </c>
      <c r="G29" s="42" t="s">
        <v>20</v>
      </c>
      <c r="H29" s="42" t="s">
        <v>20</v>
      </c>
      <c r="I29" s="42" t="s">
        <v>20</v>
      </c>
      <c r="M29" s="109"/>
      <c r="N29" s="109"/>
      <c r="O29" s="109"/>
      <c r="P29" s="109"/>
      <c r="Q29" s="109"/>
    </row>
    <row r="30" spans="2:17">
      <c r="B30" s="35">
        <v>1</v>
      </c>
      <c r="C30" s="119">
        <v>0</v>
      </c>
      <c r="D30" s="119">
        <v>0</v>
      </c>
      <c r="E30" s="123">
        <v>0</v>
      </c>
      <c r="F30" s="119">
        <v>0</v>
      </c>
      <c r="G30" s="123">
        <v>0</v>
      </c>
      <c r="H30" s="123">
        <v>0</v>
      </c>
      <c r="I30" s="123">
        <v>0</v>
      </c>
      <c r="M30" s="109"/>
      <c r="N30" s="109"/>
      <c r="O30" s="109"/>
      <c r="P30" s="109"/>
      <c r="Q30" s="109"/>
    </row>
    <row r="31" spans="2:17">
      <c r="B31" s="35">
        <v>2</v>
      </c>
      <c r="C31" s="119">
        <v>0</v>
      </c>
      <c r="D31" s="119">
        <v>0</v>
      </c>
      <c r="E31" s="123">
        <v>0</v>
      </c>
      <c r="F31" s="119">
        <v>0</v>
      </c>
      <c r="G31" s="123">
        <v>0</v>
      </c>
      <c r="H31" s="123">
        <v>0</v>
      </c>
      <c r="I31" s="123">
        <v>0</v>
      </c>
      <c r="M31" s="109"/>
      <c r="N31" s="811"/>
      <c r="O31" s="811"/>
      <c r="P31" s="811"/>
      <c r="Q31" s="109"/>
    </row>
    <row r="32" spans="2:17">
      <c r="B32" s="35">
        <v>3</v>
      </c>
      <c r="C32" s="119">
        <v>0</v>
      </c>
      <c r="D32" s="119">
        <v>0</v>
      </c>
      <c r="E32" s="123">
        <v>0</v>
      </c>
      <c r="F32" s="119">
        <v>0</v>
      </c>
      <c r="G32" s="123">
        <v>0</v>
      </c>
      <c r="H32" s="123">
        <v>0</v>
      </c>
      <c r="I32" s="123">
        <v>0</v>
      </c>
      <c r="M32" s="109"/>
      <c r="N32" s="811"/>
      <c r="O32" s="811"/>
      <c r="P32" s="811"/>
      <c r="Q32" s="109"/>
    </row>
    <row r="33" spans="2:17">
      <c r="B33" s="35">
        <v>4</v>
      </c>
      <c r="C33" s="119">
        <v>0</v>
      </c>
      <c r="D33" s="119">
        <v>0</v>
      </c>
      <c r="E33" s="123">
        <v>0</v>
      </c>
      <c r="F33" s="119">
        <v>0</v>
      </c>
      <c r="G33" s="123">
        <v>0</v>
      </c>
      <c r="H33" s="123">
        <v>0</v>
      </c>
      <c r="I33" s="123">
        <v>0</v>
      </c>
      <c r="M33" s="109"/>
      <c r="N33" s="812"/>
      <c r="O33" s="812"/>
      <c r="P33" s="812"/>
      <c r="Q33" s="109"/>
    </row>
    <row r="34" spans="2:17">
      <c r="B34" s="46" t="s">
        <v>22</v>
      </c>
      <c r="C34" s="47"/>
      <c r="D34" s="555">
        <f t="shared" ref="D34:I34" si="0">SUM(D30:D33)</f>
        <v>0</v>
      </c>
      <c r="E34" s="555">
        <f t="shared" si="0"/>
        <v>0</v>
      </c>
      <c r="F34" s="555">
        <f t="shared" si="0"/>
        <v>0</v>
      </c>
      <c r="G34" s="555">
        <f t="shared" si="0"/>
        <v>0</v>
      </c>
      <c r="H34" s="555">
        <f t="shared" si="0"/>
        <v>0</v>
      </c>
      <c r="I34" s="555">
        <f t="shared" si="0"/>
        <v>0</v>
      </c>
      <c r="M34" s="109"/>
      <c r="N34" s="109"/>
      <c r="O34" s="109"/>
      <c r="P34" s="109"/>
      <c r="Q34" s="109"/>
    </row>
    <row r="35" spans="2:17" ht="16" thickBot="1">
      <c r="B35" s="21"/>
      <c r="C35" s="22"/>
      <c r="D35" s="22" t="s">
        <v>21</v>
      </c>
      <c r="E35" s="553">
        <f>D34+E34</f>
        <v>0</v>
      </c>
      <c r="F35" s="22" t="s">
        <v>21</v>
      </c>
      <c r="G35" s="554">
        <f>F34+G34</f>
        <v>0</v>
      </c>
      <c r="H35" s="22"/>
      <c r="I35" s="39"/>
      <c r="M35" s="109"/>
      <c r="N35" s="109"/>
      <c r="O35" s="109"/>
      <c r="P35" s="109"/>
      <c r="Q35" s="109"/>
    </row>
    <row r="36" spans="2:17" ht="16.5" customHeight="1" thickTop="1" thickBot="1">
      <c r="M36" s="109"/>
      <c r="N36" s="109"/>
      <c r="O36" s="109"/>
      <c r="P36" s="109"/>
      <c r="Q36" s="109"/>
    </row>
    <row r="37" spans="2:17" ht="16" thickTop="1">
      <c r="B37" s="6"/>
      <c r="C37" s="7"/>
      <c r="D37" s="392" t="s">
        <v>329</v>
      </c>
      <c r="M37" s="109"/>
      <c r="N37" s="109"/>
      <c r="O37" s="109"/>
      <c r="P37" s="109"/>
      <c r="Q37" s="109"/>
    </row>
    <row r="38" spans="2:17">
      <c r="B38" s="809" t="s">
        <v>314</v>
      </c>
      <c r="C38" s="810"/>
      <c r="D38" s="395">
        <f>IF(E38=1,C43,IF(E38=2,C44,C45))</f>
        <v>0.8</v>
      </c>
      <c r="E38" s="379">
        <v>2</v>
      </c>
      <c r="M38" s="109"/>
      <c r="N38" s="109"/>
      <c r="O38" s="109"/>
      <c r="P38" s="109"/>
      <c r="Q38" s="109"/>
    </row>
    <row r="39" spans="2:17">
      <c r="B39" s="11"/>
      <c r="C39" s="13"/>
      <c r="D39" s="14"/>
    </row>
    <row r="40" spans="2:17" ht="16" thickBot="1">
      <c r="B40" s="393" t="s">
        <v>328</v>
      </c>
      <c r="C40" s="394"/>
      <c r="D40" s="396">
        <f>IF(E40=1,C46,IF(E40=2,C47,C48))</f>
        <v>0.7</v>
      </c>
      <c r="E40" s="391">
        <v>2</v>
      </c>
      <c r="G40" s="232">
        <v>1</v>
      </c>
      <c r="H40" s="382"/>
      <c r="I40" s="252"/>
    </row>
    <row r="41" spans="2:17" ht="17" thickTop="1" thickBot="1">
      <c r="B41" s="133"/>
    </row>
    <row r="42" spans="2:17" ht="17" thickTop="1">
      <c r="B42" s="383" t="s">
        <v>318</v>
      </c>
      <c r="C42" s="384" t="s">
        <v>324</v>
      </c>
    </row>
    <row r="43" spans="2:17">
      <c r="B43" s="350" t="s">
        <v>240</v>
      </c>
      <c r="C43" s="385">
        <v>0.9</v>
      </c>
    </row>
    <row r="44" spans="2:17">
      <c r="B44" s="350" t="s">
        <v>241</v>
      </c>
      <c r="C44" s="385">
        <v>0.8</v>
      </c>
    </row>
    <row r="45" spans="2:17" ht="16" thickBot="1">
      <c r="B45" s="386" t="s">
        <v>242</v>
      </c>
      <c r="C45" s="387">
        <v>0.6</v>
      </c>
    </row>
    <row r="46" spans="2:17">
      <c r="B46" s="388" t="s">
        <v>325</v>
      </c>
      <c r="C46" s="385">
        <v>0.8</v>
      </c>
    </row>
    <row r="47" spans="2:17">
      <c r="B47" s="388" t="s">
        <v>326</v>
      </c>
      <c r="C47" s="385">
        <v>0.7</v>
      </c>
    </row>
    <row r="48" spans="2:17" ht="16" thickBot="1">
      <c r="B48" s="389" t="s">
        <v>327</v>
      </c>
      <c r="C48" s="390">
        <v>0.55000000000000004</v>
      </c>
    </row>
    <row r="49" ht="16" thickTop="1"/>
  </sheetData>
  <sheetProtection sheet="1" objects="1" scenarios="1" selectLockedCells="1"/>
  <mergeCells count="8">
    <mergeCell ref="B38:C38"/>
    <mergeCell ref="N31:P33"/>
    <mergeCell ref="E17:F20"/>
    <mergeCell ref="C28:C29"/>
    <mergeCell ref="D28:E28"/>
    <mergeCell ref="F28:G28"/>
    <mergeCell ref="E21:F21"/>
    <mergeCell ref="H20:J23"/>
  </mergeCells>
  <dataValidations count="1">
    <dataValidation type="list" allowBlank="1" showDropDown="1" showInputMessage="1" showErrorMessage="1" sqref="C26 C17 C20 C23" xr:uid="{00000000-0002-0000-0100-000000000000}">
      <formula1>$K$13:$K$15</formula1>
    </dataValidation>
  </dataValidations>
  <hyperlinks>
    <hyperlink ref="D6" location="'Operating Mode 2'!A1" display="'Operating Mode 2" xr:uid="{00000000-0004-0000-0100-000000000000}"/>
    <hyperlink ref="E6" location="'Operating Mode 3'!A1" display="'Operating Mode 3" xr:uid="{00000000-0004-0000-0100-000001000000}"/>
    <hyperlink ref="F6" location="'Operating Mode 4'!A1" display="'Operating Mode 4" xr:uid="{00000000-0004-0000-0100-000002000000}"/>
    <hyperlink ref="G6" location="'Vessel Summary'!A1" display="'Vessel Summary" xr:uid="{00000000-0004-0000-0100-000003000000}"/>
    <hyperlink ref="C6" location="'Operating Mode 1'!A1" display="Operating Mode 1" xr:uid="{00000000-0004-0000-0100-000004000000}"/>
  </hyperlinks>
  <pageMargins left="0.7" right="0.7" top="0.75" bottom="0.75" header="0.3" footer="0.3"/>
  <pageSetup orientation="portrait" horizontalDpi="4294967292" verticalDpi="4294967292"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Drop Down 2">
              <controlPr defaultSize="0" autoLine="0" autoPict="0">
                <anchor moveWithCells="1">
                  <from>
                    <xdr:col>2</xdr:col>
                    <xdr:colOff>723900</xdr:colOff>
                    <xdr:row>38</xdr:row>
                    <xdr:rowOff>177800</xdr:rowOff>
                  </from>
                  <to>
                    <xdr:col>3</xdr:col>
                    <xdr:colOff>12700</xdr:colOff>
                    <xdr:row>39</xdr:row>
                    <xdr:rowOff>254000</xdr:rowOff>
                  </to>
                </anchor>
              </controlPr>
            </control>
          </mc:Choice>
        </mc:AlternateContent>
        <mc:AlternateContent xmlns:mc="http://schemas.openxmlformats.org/markup-compatibility/2006">
          <mc:Choice Requires="x14">
            <control shapeId="2051" r:id="rId5" name="Drop Down 3">
              <controlPr defaultSize="0" autoLine="0" autoPict="0">
                <anchor moveWithCells="1">
                  <from>
                    <xdr:col>2</xdr:col>
                    <xdr:colOff>723900</xdr:colOff>
                    <xdr:row>36</xdr:row>
                    <xdr:rowOff>177800</xdr:rowOff>
                  </from>
                  <to>
                    <xdr:col>3</xdr:col>
                    <xdr:colOff>12700</xdr:colOff>
                    <xdr:row>37</xdr:row>
                    <xdr:rowOff>241300</xdr:rowOff>
                  </to>
                </anchor>
              </controlPr>
            </control>
          </mc:Choice>
        </mc:AlternateContent>
        <mc:AlternateContent xmlns:mc="http://schemas.openxmlformats.org/markup-compatibility/2006">
          <mc:Choice Requires="x14">
            <control shapeId="2057" r:id="rId6" name="Drop Down 9">
              <controlPr locked="0" defaultSize="0" autoLine="0" autoPict="0">
                <anchor moveWithCells="1">
                  <from>
                    <xdr:col>2</xdr:col>
                    <xdr:colOff>12700</xdr:colOff>
                    <xdr:row>15</xdr:row>
                    <xdr:rowOff>241300</xdr:rowOff>
                  </from>
                  <to>
                    <xdr:col>3</xdr:col>
                    <xdr:colOff>0</xdr:colOff>
                    <xdr:row>17</xdr:row>
                    <xdr:rowOff>0</xdr:rowOff>
                  </to>
                </anchor>
              </controlPr>
            </control>
          </mc:Choice>
        </mc:AlternateContent>
        <mc:AlternateContent xmlns:mc="http://schemas.openxmlformats.org/markup-compatibility/2006">
          <mc:Choice Requires="x14">
            <control shapeId="2059" r:id="rId7" name="Drop Down 11">
              <controlPr locked="0" defaultSize="0" autoLine="0" autoPict="0">
                <anchor moveWithCells="1">
                  <from>
                    <xdr:col>2</xdr:col>
                    <xdr:colOff>0</xdr:colOff>
                    <xdr:row>18</xdr:row>
                    <xdr:rowOff>254000</xdr:rowOff>
                  </from>
                  <to>
                    <xdr:col>2</xdr:col>
                    <xdr:colOff>2057400</xdr:colOff>
                    <xdr:row>20</xdr:row>
                    <xdr:rowOff>12700</xdr:rowOff>
                  </to>
                </anchor>
              </controlPr>
            </control>
          </mc:Choice>
        </mc:AlternateContent>
        <mc:AlternateContent xmlns:mc="http://schemas.openxmlformats.org/markup-compatibility/2006">
          <mc:Choice Requires="x14">
            <control shapeId="2060" r:id="rId8" name="Drop Down 12">
              <controlPr locked="0" defaultSize="0" autoLine="0" autoPict="0">
                <anchor moveWithCells="1">
                  <from>
                    <xdr:col>2</xdr:col>
                    <xdr:colOff>12700</xdr:colOff>
                    <xdr:row>22</xdr:row>
                    <xdr:rowOff>0</xdr:rowOff>
                  </from>
                  <to>
                    <xdr:col>3</xdr:col>
                    <xdr:colOff>0</xdr:colOff>
                    <xdr:row>22</xdr:row>
                    <xdr:rowOff>266700</xdr:rowOff>
                  </to>
                </anchor>
              </controlPr>
            </control>
          </mc:Choice>
        </mc:AlternateContent>
        <mc:AlternateContent xmlns:mc="http://schemas.openxmlformats.org/markup-compatibility/2006">
          <mc:Choice Requires="x14">
            <control shapeId="2061" r:id="rId9" name="Drop Down 13">
              <controlPr locked="0" defaultSize="0" autoLine="0" autoPict="0">
                <anchor moveWithCells="1">
                  <from>
                    <xdr:col>2</xdr:col>
                    <xdr:colOff>12700</xdr:colOff>
                    <xdr:row>25</xdr:row>
                    <xdr:rowOff>0</xdr:rowOff>
                  </from>
                  <to>
                    <xdr:col>3</xdr:col>
                    <xdr:colOff>0</xdr:colOff>
                    <xdr:row>25</xdr:row>
                    <xdr:rowOff>266700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0"/>
  </sheetPr>
  <dimension ref="A1:X148"/>
  <sheetViews>
    <sheetView zoomScale="90" zoomScaleNormal="90" zoomScalePageLayoutView="90" workbookViewId="0">
      <selection activeCell="M7" sqref="M7"/>
    </sheetView>
  </sheetViews>
  <sheetFormatPr baseColWidth="10" defaultColWidth="11.5" defaultRowHeight="15"/>
  <cols>
    <col min="3" max="4" width="11.5" style="252"/>
    <col min="5" max="5" width="12" bestFit="1" customWidth="1"/>
    <col min="9" max="10" width="11.5" style="252"/>
    <col min="11" max="11" width="12" bestFit="1" customWidth="1"/>
    <col min="12" max="12" width="11.33203125" customWidth="1"/>
    <col min="15" max="16" width="11.5" style="252"/>
    <col min="21" max="22" width="11.5" style="252"/>
    <col min="23" max="23" width="12" bestFit="1" customWidth="1"/>
  </cols>
  <sheetData>
    <row r="1" spans="1:24" s="220" customFormat="1" ht="20" customHeight="1">
      <c r="A1" s="220" t="s">
        <v>235</v>
      </c>
      <c r="G1" s="220" t="s">
        <v>237</v>
      </c>
      <c r="M1" s="220" t="s">
        <v>238</v>
      </c>
      <c r="S1" s="220" t="s">
        <v>239</v>
      </c>
    </row>
    <row r="2" spans="1:24" s="220" customFormat="1" ht="32.25" customHeight="1">
      <c r="A2" s="220" t="s">
        <v>236</v>
      </c>
      <c r="B2" s="220" t="s">
        <v>32</v>
      </c>
      <c r="C2" s="224" t="s">
        <v>263</v>
      </c>
      <c r="D2" s="220" t="s">
        <v>264</v>
      </c>
      <c r="E2" s="250" t="s">
        <v>265</v>
      </c>
      <c r="F2" s="262" t="s">
        <v>266</v>
      </c>
      <c r="G2" s="220" t="s">
        <v>236</v>
      </c>
      <c r="H2" s="220" t="s">
        <v>32</v>
      </c>
      <c r="I2" s="224" t="s">
        <v>263</v>
      </c>
      <c r="J2" s="220" t="s">
        <v>264</v>
      </c>
      <c r="K2" s="250" t="s">
        <v>265</v>
      </c>
      <c r="L2" s="262" t="s">
        <v>266</v>
      </c>
      <c r="M2" s="220" t="s">
        <v>236</v>
      </c>
      <c r="N2" s="220" t="s">
        <v>32</v>
      </c>
      <c r="O2" s="224" t="s">
        <v>263</v>
      </c>
      <c r="P2" s="220" t="s">
        <v>264</v>
      </c>
      <c r="Q2" s="250" t="s">
        <v>265</v>
      </c>
      <c r="R2" s="262" t="s">
        <v>266</v>
      </c>
      <c r="S2" s="220" t="s">
        <v>236</v>
      </c>
      <c r="T2" s="220" t="s">
        <v>32</v>
      </c>
      <c r="U2" s="224" t="s">
        <v>263</v>
      </c>
      <c r="V2" s="220" t="s">
        <v>264</v>
      </c>
      <c r="W2" s="250" t="s">
        <v>265</v>
      </c>
      <c r="X2" s="262" t="s">
        <v>266</v>
      </c>
    </row>
    <row r="3" spans="1:24" ht="16">
      <c r="A3" s="109">
        <v>4.0999999999999996</v>
      </c>
      <c r="B3" s="109">
        <v>6.9</v>
      </c>
      <c r="C3" s="254">
        <v>1</v>
      </c>
      <c r="D3" s="256">
        <f>IF(C3="","",((C3/A3)*'Vessel Profile'!$C$13))</f>
        <v>0.97560975609756106</v>
      </c>
      <c r="E3" s="251">
        <f>EXP(INDEX(LINEST(LN(B86:B147),A86:A147),1,2))</f>
        <v>0.65023508627921078</v>
      </c>
      <c r="F3" s="263">
        <f>EXP(INDEX(LINEST(LN(D3:D85),A3:A85),1,2))</f>
        <v>0.11732166640112926</v>
      </c>
      <c r="G3" s="89">
        <v>3.6</v>
      </c>
      <c r="H3" s="89">
        <v>7.7</v>
      </c>
      <c r="J3" s="256" t="str">
        <f>IF(I3="","",((I3/G3)*'Vessel Profile'!$C$13))</f>
        <v/>
      </c>
      <c r="K3" s="251">
        <f>EXP(INDEX(LINEST(LN(H3:H116),G3:G116),1,2))</f>
        <v>0.85785167217496894</v>
      </c>
      <c r="L3" s="263" t="e">
        <f>EXP(INDEX(LINEST(LN(J3:J4),G3:G4),1,2))</f>
        <v>#VALUE!</v>
      </c>
      <c r="P3" s="256" t="str">
        <f>IF(O3="","",((O3/M3)*'Vessel Profile'!$C$13))</f>
        <v/>
      </c>
      <c r="Q3" s="251" t="e">
        <f>EXP(INDEX(LINEST(LN(N3:N4),M3:M4),1,2))</f>
        <v>#VALUE!</v>
      </c>
      <c r="R3" s="263" t="e">
        <f>EXP(INDEX(LINEST(LN(P3:P4),M3:M4),1,2))</f>
        <v>#VALUE!</v>
      </c>
      <c r="S3" s="109">
        <v>3.3</v>
      </c>
      <c r="T3" s="109">
        <v>30</v>
      </c>
      <c r="U3" s="253">
        <v>1</v>
      </c>
      <c r="V3" s="256">
        <f>IF(U3="","",((U3/S3)*'Vessel Profile'!$C$13))</f>
        <v>1.2121212121212122</v>
      </c>
      <c r="W3" s="251">
        <f>EXP(INDEX(LINEST(LN(T3:T55),S3:S55),1,2))</f>
        <v>3.126095230046277</v>
      </c>
      <c r="X3" s="263">
        <f>EXP(INDEX(LINEST(LN(V3:V29),S3:S29),1,2))</f>
        <v>0.24181523292018436</v>
      </c>
    </row>
    <row r="4" spans="1:24" ht="16">
      <c r="A4" s="109">
        <v>5.3</v>
      </c>
      <c r="B4" s="109">
        <v>15.5</v>
      </c>
      <c r="C4" s="254">
        <v>1.5</v>
      </c>
      <c r="D4" s="256">
        <f>IF(C4="","",((C4/A4)*'Vessel Profile'!$C$13))</f>
        <v>1.1320754716981132</v>
      </c>
      <c r="E4" s="251">
        <f>INDEX(LINEST(LN(B86:B147),A86:A147),1)</f>
        <v>0.54335933742796738</v>
      </c>
      <c r="F4" s="263">
        <f>INDEX(LINEST(LN(D3:D85),A3:A85),1)</f>
        <v>0.35359314311923185</v>
      </c>
      <c r="G4" s="89">
        <v>4.0999999999999996</v>
      </c>
      <c r="H4" s="89">
        <v>11.7</v>
      </c>
      <c r="J4" s="256" t="str">
        <f>IF(I4="","",((I4/G4)*'Vessel Profile'!$C$13))</f>
        <v/>
      </c>
      <c r="K4" s="251">
        <f>INDEX(LINEST(LN(H3:H116),G3:G116),1)</f>
        <v>0.55017062033619579</v>
      </c>
      <c r="L4" s="263" t="e">
        <f>INDEX(LINEST(LN(J3:J4),G3:G4),1)</f>
        <v>#VALUE!</v>
      </c>
      <c r="P4" s="256" t="str">
        <f>IF(O4="","",((O4/M4)*'Vessel Profile'!$C$13))</f>
        <v/>
      </c>
      <c r="Q4" s="251" t="e">
        <f>INDEX(LINEST(LN(N3:N4),M3:M4),1)</f>
        <v>#VALUE!</v>
      </c>
      <c r="R4" s="263" t="e">
        <f>INDEX(LINEST(LN(P3:P4),M3:M4),1)</f>
        <v>#VALUE!</v>
      </c>
      <c r="S4" s="109">
        <v>4.0999999999999996</v>
      </c>
      <c r="T4" s="109">
        <v>50</v>
      </c>
      <c r="U4" s="253">
        <v>2.1</v>
      </c>
      <c r="V4" s="256">
        <f>IF(U4="","",((U4/S4)*'Vessel Profile'!$C$13))</f>
        <v>2.0487804878048781</v>
      </c>
      <c r="W4" s="251">
        <f>INDEX(LINEST(LN(T3:T55),S3:S55),1)</f>
        <v>0.58708976797941825</v>
      </c>
      <c r="X4" s="263">
        <f>INDEX(LINEST(LN(V3:V29),S3:S29),1)</f>
        <v>0.42025375417294969</v>
      </c>
    </row>
    <row r="5" spans="1:24" ht="16">
      <c r="A5" s="109">
        <v>6.1</v>
      </c>
      <c r="B5" s="109">
        <v>26.5</v>
      </c>
      <c r="C5" s="254">
        <v>2.1</v>
      </c>
      <c r="D5" s="256">
        <f>IF(C5="","",((C5/A5)*'Vessel Profile'!$C$13))</f>
        <v>1.377049180327869</v>
      </c>
      <c r="G5" s="89">
        <v>4.8</v>
      </c>
      <c r="H5" s="89">
        <v>17.5</v>
      </c>
      <c r="J5" s="256" t="str">
        <f>IF(I5="","",((I5/G5)*'Vessel Profile'!$C$13))</f>
        <v/>
      </c>
      <c r="P5" s="256" t="str">
        <f>IF(O5="","",((O5/M5)*'Vessel Profile'!$C$13))</f>
        <v/>
      </c>
      <c r="S5" s="109">
        <v>4.7</v>
      </c>
      <c r="T5" s="109">
        <v>75</v>
      </c>
      <c r="U5" s="253">
        <v>2.9</v>
      </c>
      <c r="V5" s="256">
        <f>IF(U5="","",((U5/S5)*'Vessel Profile'!$C$13))</f>
        <v>2.4680851063829787</v>
      </c>
    </row>
    <row r="6" spans="1:24" ht="16">
      <c r="A6" s="109">
        <v>6.9</v>
      </c>
      <c r="B6" s="109">
        <v>40.799999999999997</v>
      </c>
      <c r="C6" s="254">
        <v>3</v>
      </c>
      <c r="D6" s="256">
        <f>IF(C6="","",((C6/A6)*'Vessel Profile'!$C$13))</f>
        <v>1.7391304347826086</v>
      </c>
      <c r="G6" s="89">
        <v>5.2</v>
      </c>
      <c r="H6" s="89">
        <v>24.3</v>
      </c>
      <c r="J6" s="256" t="str">
        <f>IF(I6="","",((I6/G6)*'Vessel Profile'!$C$13))</f>
        <v/>
      </c>
      <c r="P6" s="256" t="str">
        <f>IF(O6="","",((O6/M6)*'Vessel Profile'!$C$13))</f>
        <v/>
      </c>
      <c r="S6" s="109">
        <v>5.4</v>
      </c>
      <c r="T6" s="109">
        <v>100</v>
      </c>
      <c r="U6" s="253">
        <v>3.6</v>
      </c>
      <c r="V6" s="256">
        <f>IF(U6="","",((U6/S6)*'Vessel Profile'!$C$13))</f>
        <v>2.6666666666666665</v>
      </c>
    </row>
    <row r="7" spans="1:24" ht="16">
      <c r="A7" s="109">
        <v>7.4</v>
      </c>
      <c r="B7" s="109">
        <v>60</v>
      </c>
      <c r="C7" s="254">
        <v>4</v>
      </c>
      <c r="D7" s="256">
        <f>IF(C7="","",((C7/A7)*'Vessel Profile'!$C$13))</f>
        <v>2.1621621621621618</v>
      </c>
      <c r="G7" s="89">
        <v>5.7</v>
      </c>
      <c r="H7" s="89">
        <v>32.700000000000003</v>
      </c>
      <c r="J7" s="256" t="str">
        <f>IF(I7="","",((I7/G7)*'Vessel Profile'!$C$13))</f>
        <v/>
      </c>
      <c r="P7" s="256" t="str">
        <f>IF(O7="","",((O7/M7)*'Vessel Profile'!$C$13))</f>
        <v/>
      </c>
      <c r="S7" s="109">
        <v>6</v>
      </c>
      <c r="T7" s="109">
        <v>150</v>
      </c>
      <c r="U7" s="253">
        <v>3.8</v>
      </c>
      <c r="V7" s="256">
        <f>IF(U7="","",((U7/S7)*'Vessel Profile'!$C$13))</f>
        <v>2.5333333333333332</v>
      </c>
    </row>
    <row r="8" spans="1:24" ht="16">
      <c r="A8" s="109">
        <v>7.7</v>
      </c>
      <c r="B8" s="109">
        <v>75</v>
      </c>
      <c r="C8" s="254">
        <v>4.8</v>
      </c>
      <c r="D8" s="256">
        <f>IF(C8="","",((C8/A8)*'Vessel Profile'!$C$13))</f>
        <v>2.4935064935064934</v>
      </c>
      <c r="G8" s="89">
        <v>6.2</v>
      </c>
      <c r="H8" s="89">
        <v>44.6</v>
      </c>
      <c r="J8" s="256" t="str">
        <f>IF(I8="","",((I8/G8)*'Vessel Profile'!$C$13))</f>
        <v/>
      </c>
      <c r="P8" s="256" t="str">
        <f>IF(O8="","",((O8/M8)*'Vessel Profile'!$C$13))</f>
        <v/>
      </c>
      <c r="S8" s="109">
        <v>6.6</v>
      </c>
      <c r="T8" s="109">
        <v>194</v>
      </c>
      <c r="U8" s="253">
        <v>6.5</v>
      </c>
      <c r="V8" s="256">
        <f>IF(U8="","",((U8/S8)*'Vessel Profile'!$C$13))</f>
        <v>3.9393939393939394</v>
      </c>
    </row>
    <row r="9" spans="1:24" ht="16">
      <c r="A9" s="109">
        <v>8</v>
      </c>
      <c r="B9" s="109">
        <v>91</v>
      </c>
      <c r="C9" s="254">
        <v>5.6</v>
      </c>
      <c r="D9" s="256">
        <f>IF(C9="","",((C9/A9)*'Vessel Profile'!$C$13))</f>
        <v>2.8</v>
      </c>
      <c r="G9" s="89">
        <v>6.8</v>
      </c>
      <c r="H9" s="89">
        <v>59.7</v>
      </c>
      <c r="J9" s="256" t="str">
        <f>IF(I9="","",((I9/G9)*'Vessel Profile'!$C$13))</f>
        <v/>
      </c>
      <c r="P9" s="256" t="str">
        <f>IF(O9="","",((O9/M9)*'Vessel Profile'!$C$13))</f>
        <v/>
      </c>
      <c r="S9" s="109">
        <v>7.1</v>
      </c>
      <c r="T9" s="109">
        <v>255</v>
      </c>
      <c r="U9" s="253">
        <v>9.6</v>
      </c>
      <c r="V9" s="256">
        <f>IF(U9="","",((U9/S9)*'Vessel Profile'!$C$13))</f>
        <v>5.408450704225352</v>
      </c>
    </row>
    <row r="10" spans="1:24" ht="16">
      <c r="A10" s="109">
        <v>8.1999999999999993</v>
      </c>
      <c r="B10" s="109">
        <v>114</v>
      </c>
      <c r="C10" s="254">
        <v>6.4</v>
      </c>
      <c r="D10" s="256">
        <f>IF(C10="","",((C10/A10)*'Vessel Profile'!$C$13))</f>
        <v>3.1219512195121957</v>
      </c>
      <c r="G10" s="89">
        <v>7.2</v>
      </c>
      <c r="H10" s="89">
        <v>73.099999999999994</v>
      </c>
      <c r="J10" s="256" t="str">
        <f>IF(I10="","",((I10/G10)*'Vessel Profile'!$C$13))</f>
        <v/>
      </c>
      <c r="P10" s="256" t="str">
        <f>IF(O10="","",((O10/M10)*'Vessel Profile'!$C$13))</f>
        <v/>
      </c>
      <c r="S10" s="109">
        <v>7.6</v>
      </c>
      <c r="T10" s="109">
        <v>333</v>
      </c>
      <c r="U10" s="253">
        <v>13.5</v>
      </c>
      <c r="V10" s="256">
        <f>IF(U10="","",((U10/S10)*'Vessel Profile'!$C$13))</f>
        <v>7.1052631578947372</v>
      </c>
    </row>
    <row r="11" spans="1:24" ht="16">
      <c r="A11" s="109">
        <v>8.6</v>
      </c>
      <c r="B11" s="109">
        <v>115</v>
      </c>
      <c r="C11" s="254">
        <v>6.5</v>
      </c>
      <c r="D11" s="256">
        <f>IF(C11="","",((C11/A11)*'Vessel Profile'!$C$13))</f>
        <v>3.0232558139534884</v>
      </c>
      <c r="G11" s="89">
        <v>7.6</v>
      </c>
      <c r="H11" s="89">
        <v>89.5</v>
      </c>
      <c r="J11" s="256" t="str">
        <f>IF(I11="","",((I11/G11)*'Vessel Profile'!$C$13))</f>
        <v/>
      </c>
      <c r="P11" s="256" t="str">
        <f>IF(O11="","",((O11/M11)*'Vessel Profile'!$C$13))</f>
        <v/>
      </c>
      <c r="S11" s="109">
        <v>8.1999999999999993</v>
      </c>
      <c r="T11" s="109">
        <v>392</v>
      </c>
      <c r="U11" s="253">
        <v>16</v>
      </c>
      <c r="V11" s="256">
        <f>IF(U11="","",((U11/S11)*'Vessel Profile'!$C$13))</f>
        <v>7.8048780487804885</v>
      </c>
    </row>
    <row r="12" spans="1:24" ht="16">
      <c r="A12" s="109">
        <v>8.3000000000000007</v>
      </c>
      <c r="B12" s="109">
        <v>86</v>
      </c>
      <c r="C12" s="254">
        <v>5.4</v>
      </c>
      <c r="D12" s="256">
        <f>IF(C12="","",((C12/A12)*'Vessel Profile'!$C$13))</f>
        <v>2.6024096385542168</v>
      </c>
      <c r="G12" s="89">
        <v>7.9</v>
      </c>
      <c r="H12" s="89">
        <v>103.4</v>
      </c>
      <c r="J12" s="256" t="str">
        <f>IF(I12="","",((I12/G12)*'Vessel Profile'!$C$13))</f>
        <v/>
      </c>
      <c r="P12" s="256" t="str">
        <f>IF(O12="","",((O12/M12)*'Vessel Profile'!$C$13))</f>
        <v/>
      </c>
      <c r="S12" s="109">
        <v>8.9</v>
      </c>
      <c r="T12" s="109">
        <v>521</v>
      </c>
      <c r="U12" s="253">
        <v>22.5</v>
      </c>
      <c r="V12" s="256">
        <f>IF(U12="","",((U12/S12)*'Vessel Profile'!$C$13))</f>
        <v>10.112359550561797</v>
      </c>
    </row>
    <row r="13" spans="1:24" ht="16">
      <c r="A13" s="109">
        <v>8.1</v>
      </c>
      <c r="B13" s="109">
        <v>69</v>
      </c>
      <c r="C13" s="254">
        <v>4.2</v>
      </c>
      <c r="D13" s="256">
        <f>IF(C13="","",((C13/A13)*'Vessel Profile'!$C$13))</f>
        <v>2.0740740740740744</v>
      </c>
      <c r="G13" s="89">
        <v>8.1</v>
      </c>
      <c r="H13" s="89">
        <v>110.6</v>
      </c>
      <c r="J13" s="256" t="str">
        <f>IF(I13="","",((I13/G13)*'Vessel Profile'!$C$13))</f>
        <v/>
      </c>
      <c r="P13" s="256" t="str">
        <f>IF(O13="","",((O13/M13)*'Vessel Profile'!$C$13))</f>
        <v/>
      </c>
      <c r="S13" s="109">
        <v>9.3000000000000007</v>
      </c>
      <c r="T13" s="109">
        <v>632</v>
      </c>
      <c r="U13" s="253">
        <v>27.2</v>
      </c>
      <c r="V13" s="256">
        <f>IF(U13="","",((U13/S13)*'Vessel Profile'!$C$13))</f>
        <v>11.698924731182794</v>
      </c>
    </row>
    <row r="14" spans="1:24" ht="16">
      <c r="A14" s="109">
        <v>7.7</v>
      </c>
      <c r="B14" s="109">
        <v>52.7</v>
      </c>
      <c r="C14" s="254">
        <v>3.3</v>
      </c>
      <c r="D14" s="256">
        <f>IF(C14="","",((C14/A14)*'Vessel Profile'!$C$13))</f>
        <v>1.7142857142857142</v>
      </c>
      <c r="G14" s="89">
        <v>9</v>
      </c>
      <c r="H14" s="89">
        <v>110.4</v>
      </c>
      <c r="J14" s="256" t="str">
        <f>IF(I14="","",((I14/G14)*'Vessel Profile'!$C$13))</f>
        <v/>
      </c>
      <c r="P14" s="256" t="str">
        <f>IF(O14="","",((O14/M14)*'Vessel Profile'!$C$13))</f>
        <v/>
      </c>
      <c r="S14" s="109">
        <v>9.5</v>
      </c>
      <c r="T14" s="109">
        <v>761</v>
      </c>
      <c r="U14" s="253">
        <v>32.5</v>
      </c>
      <c r="V14" s="256">
        <f>IF(U14="","",((U14/S14)*'Vessel Profile'!$C$13))</f>
        <v>13.684210526315789</v>
      </c>
    </row>
    <row r="15" spans="1:24" ht="16">
      <c r="A15" s="109">
        <v>7.3</v>
      </c>
      <c r="B15" s="109">
        <v>41.3</v>
      </c>
      <c r="C15" s="254">
        <v>2.2000000000000002</v>
      </c>
      <c r="D15" s="256">
        <f>IF(C15="","",((C15/A15)*'Vessel Profile'!$C$13))</f>
        <v>1.2054794520547947</v>
      </c>
      <c r="G15" s="89">
        <v>8.6999999999999993</v>
      </c>
      <c r="H15" s="89">
        <v>103</v>
      </c>
      <c r="J15" s="256" t="str">
        <f>IF(I15="","",((I15/G15)*'Vessel Profile'!$C$13))</f>
        <v/>
      </c>
      <c r="P15" s="256" t="str">
        <f>IF(O15="","",((O15/M15)*'Vessel Profile'!$C$13))</f>
        <v/>
      </c>
      <c r="S15" s="109">
        <v>9.6999999999999993</v>
      </c>
      <c r="T15" s="109">
        <v>896</v>
      </c>
      <c r="U15" s="253">
        <v>37.6</v>
      </c>
      <c r="V15" s="256">
        <f>IF(U15="","",((U15/S15)*'Vessel Profile'!$C$13))</f>
        <v>15.505154639175259</v>
      </c>
    </row>
    <row r="16" spans="1:24" ht="16">
      <c r="A16" s="109">
        <v>6.8</v>
      </c>
      <c r="B16" s="109">
        <v>29.8</v>
      </c>
      <c r="C16" s="254">
        <v>2</v>
      </c>
      <c r="D16" s="256">
        <f>IF(C16="","",((C16/A16)*'Vessel Profile'!$C$13))</f>
        <v>1.1764705882352942</v>
      </c>
      <c r="G16" s="89">
        <v>8.1999999999999993</v>
      </c>
      <c r="H16" s="89">
        <v>87.6</v>
      </c>
      <c r="J16" s="256" t="str">
        <f>IF(I16="","",((I16/G16)*'Vessel Profile'!$C$13))</f>
        <v/>
      </c>
      <c r="P16" s="256" t="str">
        <f>IF(O16="","",((O16/M16)*'Vessel Profile'!$C$13))</f>
        <v/>
      </c>
      <c r="S16" s="109">
        <v>9.6</v>
      </c>
      <c r="T16" s="109">
        <v>895</v>
      </c>
      <c r="U16" s="253">
        <v>38.5</v>
      </c>
      <c r="V16" s="256">
        <f>IF(U16="","",((U16/S16)*'Vessel Profile'!$C$13))</f>
        <v>16.041666666666668</v>
      </c>
    </row>
    <row r="17" spans="1:22" ht="16">
      <c r="A17" s="109">
        <v>6.1</v>
      </c>
      <c r="B17" s="109">
        <v>20.2</v>
      </c>
      <c r="C17" s="254">
        <v>1.5</v>
      </c>
      <c r="D17" s="256">
        <f>IF(C17="","",((C17/A17)*'Vessel Profile'!$C$13))</f>
        <v>0.98360655737704927</v>
      </c>
      <c r="G17" s="89">
        <v>7.8</v>
      </c>
      <c r="H17" s="89">
        <v>71.8</v>
      </c>
      <c r="J17" s="256" t="str">
        <f>IF(I17="","",((I17/G17)*'Vessel Profile'!$C$13))</f>
        <v/>
      </c>
      <c r="P17" s="256" t="str">
        <f>IF(O17="","",((O17/M17)*'Vessel Profile'!$C$13))</f>
        <v/>
      </c>
      <c r="S17" s="109">
        <v>9.3000000000000007</v>
      </c>
      <c r="T17" s="109">
        <v>755</v>
      </c>
      <c r="U17" s="253">
        <v>32</v>
      </c>
      <c r="V17" s="256">
        <f>IF(U17="","",((U17/S17)*'Vessel Profile'!$C$13))</f>
        <v>13.763440860215052</v>
      </c>
    </row>
    <row r="18" spans="1:22" ht="16">
      <c r="A18" s="109">
        <v>5.5</v>
      </c>
      <c r="B18" s="109">
        <v>13</v>
      </c>
      <c r="C18" s="254">
        <v>1.2</v>
      </c>
      <c r="D18" s="256">
        <f>IF(C18="","",((C18/A18)*'Vessel Profile'!$C$13))</f>
        <v>0.87272727272727268</v>
      </c>
      <c r="G18" s="89">
        <v>7.4</v>
      </c>
      <c r="H18" s="89">
        <v>57</v>
      </c>
      <c r="J18" s="256" t="str">
        <f>IF(I18="","",((I18/G18)*'Vessel Profile'!$C$13))</f>
        <v/>
      </c>
      <c r="P18" s="256" t="str">
        <f>IF(O18="","",((O18/M18)*'Vessel Profile'!$C$13))</f>
        <v/>
      </c>
      <c r="S18" s="109">
        <v>9</v>
      </c>
      <c r="T18" s="109">
        <v>635</v>
      </c>
      <c r="U18" s="253">
        <v>28</v>
      </c>
      <c r="V18" s="256">
        <f>IF(U18="","",((U18/S18)*'Vessel Profile'!$C$13))</f>
        <v>12.444444444444445</v>
      </c>
    </row>
    <row r="19" spans="1:22" ht="16">
      <c r="A19" s="109">
        <v>3.5</v>
      </c>
      <c r="B19" s="109">
        <v>4</v>
      </c>
      <c r="C19" s="254">
        <v>0.6</v>
      </c>
      <c r="D19" s="256">
        <f>IF(C19="","",((C19/A19)*'Vessel Profile'!$C$13))</f>
        <v>0.68571428571428572</v>
      </c>
      <c r="G19" s="89">
        <v>6.8</v>
      </c>
      <c r="H19" s="89">
        <v>43</v>
      </c>
      <c r="J19" s="256" t="str">
        <f>IF(I19="","",((I19/G19)*'Vessel Profile'!$C$13))</f>
        <v/>
      </c>
      <c r="P19" s="256" t="str">
        <f>IF(O19="","",((O19/M19)*'Vessel Profile'!$C$13))</f>
        <v/>
      </c>
      <c r="S19" s="109">
        <v>8.6</v>
      </c>
      <c r="T19" s="109">
        <v>496</v>
      </c>
      <c r="U19" s="253">
        <v>20.8</v>
      </c>
      <c r="V19" s="256">
        <f>IF(U19="","",((U19/S19)*'Vessel Profile'!$C$13))</f>
        <v>9.674418604651164</v>
      </c>
    </row>
    <row r="20" spans="1:22" ht="16">
      <c r="A20" s="109">
        <v>4.5</v>
      </c>
      <c r="B20" s="109">
        <v>7.3</v>
      </c>
      <c r="C20" s="254">
        <v>1</v>
      </c>
      <c r="D20" s="256">
        <f>IF(C20="","",((C20/A20)*'Vessel Profile'!$C$13))</f>
        <v>0.88888888888888884</v>
      </c>
      <c r="G20" s="89">
        <v>6.6</v>
      </c>
      <c r="H20" s="89">
        <v>33</v>
      </c>
      <c r="J20" s="256" t="str">
        <f>IF(I20="","",((I20/G20)*'Vessel Profile'!$C$13))</f>
        <v/>
      </c>
      <c r="P20" s="256" t="str">
        <f>IF(O20="","",((O20/M20)*'Vessel Profile'!$C$13))</f>
        <v/>
      </c>
      <c r="S20" s="109">
        <v>8.1</v>
      </c>
      <c r="T20" s="109">
        <v>400</v>
      </c>
      <c r="U20" s="253">
        <v>16.3</v>
      </c>
      <c r="V20" s="256">
        <f>IF(U20="","",((U20/S20)*'Vessel Profile'!$C$13))</f>
        <v>8.0493827160493829</v>
      </c>
    </row>
    <row r="21" spans="1:22" ht="16">
      <c r="A21" s="109">
        <v>5.6</v>
      </c>
      <c r="B21" s="109">
        <v>16.2</v>
      </c>
      <c r="C21" s="254">
        <v>1.2</v>
      </c>
      <c r="D21" s="256">
        <f>IF(C21="","",((C21/A21)*'Vessel Profile'!$C$13))</f>
        <v>0.85714285714285721</v>
      </c>
      <c r="G21" s="89">
        <v>6.2</v>
      </c>
      <c r="H21" s="89">
        <v>24.4</v>
      </c>
      <c r="J21" s="256" t="str">
        <f>IF(I21="","",((I21/G21)*'Vessel Profile'!$C$13))</f>
        <v/>
      </c>
      <c r="P21" s="256" t="str">
        <f>IF(O21="","",((O21/M21)*'Vessel Profile'!$C$13))</f>
        <v/>
      </c>
      <c r="S21" s="109">
        <v>7.6</v>
      </c>
      <c r="T21" s="109">
        <v>315</v>
      </c>
      <c r="U21" s="253">
        <v>11.2</v>
      </c>
      <c r="V21" s="256">
        <f>IF(U21="","",((U21/S21)*'Vessel Profile'!$C$13))</f>
        <v>5.8947368421052628</v>
      </c>
    </row>
    <row r="22" spans="1:22" ht="16">
      <c r="A22" s="109">
        <v>6.1</v>
      </c>
      <c r="B22" s="109">
        <v>23</v>
      </c>
      <c r="C22" s="254">
        <v>1.7</v>
      </c>
      <c r="D22" s="256">
        <f>IF(C22="","",((C22/A22)*'Vessel Profile'!$C$13))</f>
        <v>1.1147540983606559</v>
      </c>
      <c r="G22" s="89">
        <v>5.6</v>
      </c>
      <c r="H22" s="89">
        <v>17.2</v>
      </c>
      <c r="J22" s="256" t="str">
        <f>IF(I22="","",((I22/G22)*'Vessel Profile'!$C$13))</f>
        <v/>
      </c>
      <c r="P22" s="256" t="str">
        <f>IF(O22="","",((O22/M22)*'Vessel Profile'!$C$13))</f>
        <v/>
      </c>
      <c r="S22" s="109">
        <v>7.2</v>
      </c>
      <c r="T22" s="109">
        <v>244</v>
      </c>
      <c r="U22" s="253">
        <v>6.9</v>
      </c>
      <c r="V22" s="256">
        <f>IF(U22="","",((U22/S22)*'Vessel Profile'!$C$13))</f>
        <v>3.8333333333333335</v>
      </c>
    </row>
    <row r="23" spans="1:22" ht="16">
      <c r="A23" s="109">
        <v>6.6</v>
      </c>
      <c r="B23" s="109">
        <v>33</v>
      </c>
      <c r="C23" s="254">
        <v>2.2000000000000002</v>
      </c>
      <c r="D23" s="256">
        <f>IF(C23="","",((C23/A23)*'Vessel Profile'!$C$13))</f>
        <v>1.3333333333333335</v>
      </c>
      <c r="G23" s="89">
        <v>5.0999999999999996</v>
      </c>
      <c r="H23" s="89">
        <v>12</v>
      </c>
      <c r="J23" s="256" t="str">
        <f>IF(I23="","",((I23/G23)*'Vessel Profile'!$C$13))</f>
        <v/>
      </c>
      <c r="P23" s="256" t="str">
        <f>IF(O23="","",((O23/M23)*'Vessel Profile'!$C$13))</f>
        <v/>
      </c>
      <c r="S23" s="109">
        <v>6.7</v>
      </c>
      <c r="T23" s="109">
        <v>183</v>
      </c>
      <c r="U23" s="253">
        <v>3.8</v>
      </c>
      <c r="V23" s="256">
        <f>IF(U23="","",((U23/S23)*'Vessel Profile'!$C$13))</f>
        <v>2.2686567164179103</v>
      </c>
    </row>
    <row r="24" spans="1:22" ht="16">
      <c r="A24" s="109">
        <v>7.1</v>
      </c>
      <c r="B24" s="109">
        <v>47</v>
      </c>
      <c r="C24" s="254">
        <v>3</v>
      </c>
      <c r="D24" s="256">
        <f>IF(C24="","",((C24/A24)*'Vessel Profile'!$C$13))</f>
        <v>1.6901408450704227</v>
      </c>
      <c r="G24" s="89">
        <v>4.5</v>
      </c>
      <c r="H24" s="89">
        <v>8</v>
      </c>
      <c r="J24" s="256" t="str">
        <f>IF(I24="","",((I24/G24)*'Vessel Profile'!$C$13))</f>
        <v/>
      </c>
      <c r="P24" s="256" t="str">
        <f>IF(O24="","",((O24/M24)*'Vessel Profile'!$C$13))</f>
        <v/>
      </c>
      <c r="S24" s="109">
        <v>6.2</v>
      </c>
      <c r="T24" s="109">
        <v>145</v>
      </c>
      <c r="U24" s="253">
        <v>3.2</v>
      </c>
      <c r="V24" s="256">
        <f>IF(U24="","",((U24/S24)*'Vessel Profile'!$C$13))</f>
        <v>2.064516129032258</v>
      </c>
    </row>
    <row r="25" spans="1:22" ht="16">
      <c r="A25" s="109">
        <v>7.5</v>
      </c>
      <c r="B25" s="109">
        <v>59.8</v>
      </c>
      <c r="C25" s="254">
        <v>3.7</v>
      </c>
      <c r="D25" s="256">
        <f>IF(C25="","",((C25/A25)*'Vessel Profile'!$C$13))</f>
        <v>1.9733333333333334</v>
      </c>
      <c r="G25" s="89">
        <v>4.5</v>
      </c>
      <c r="H25" s="89">
        <v>8</v>
      </c>
      <c r="J25" s="256" t="str">
        <f>IF(I25="","",((I25/G25)*'Vessel Profile'!$C$13))</f>
        <v/>
      </c>
      <c r="P25" s="256" t="str">
        <f>IF(O25="","",((O25/M25)*'Vessel Profile'!$C$13))</f>
        <v/>
      </c>
      <c r="S25" s="109">
        <v>5.4</v>
      </c>
      <c r="T25" s="109">
        <v>93</v>
      </c>
      <c r="U25" s="253">
        <v>2.9</v>
      </c>
      <c r="V25" s="256">
        <f>IF(U25="","",((U25/S25)*'Vessel Profile'!$C$13))</f>
        <v>2.1481481481481479</v>
      </c>
    </row>
    <row r="26" spans="1:22" ht="16">
      <c r="A26" s="109">
        <v>7.7</v>
      </c>
      <c r="B26" s="109">
        <v>76</v>
      </c>
      <c r="C26" s="254">
        <v>4.7</v>
      </c>
      <c r="D26" s="256">
        <f>IF(C26="","",((C26/A26)*'Vessel Profile'!$C$13))</f>
        <v>2.4415584415584415</v>
      </c>
      <c r="G26" s="89">
        <v>5.0999999999999996</v>
      </c>
      <c r="H26" s="89">
        <v>12.4</v>
      </c>
      <c r="J26" s="256" t="str">
        <f>IF(I26="","",((I26/G26)*'Vessel Profile'!$C$13))</f>
        <v/>
      </c>
      <c r="P26" s="256" t="str">
        <f>IF(O26="","",((O26/M26)*'Vessel Profile'!$C$13))</f>
        <v/>
      </c>
      <c r="S26" s="109">
        <v>4.8</v>
      </c>
      <c r="T26" s="109">
        <v>67</v>
      </c>
      <c r="U26" s="253">
        <v>2.2999999999999998</v>
      </c>
      <c r="V26" s="256">
        <f>IF(U26="","",((U26/S26)*'Vessel Profile'!$C$13))</f>
        <v>1.9166666666666665</v>
      </c>
    </row>
    <row r="27" spans="1:22" ht="16">
      <c r="A27" s="109">
        <v>8</v>
      </c>
      <c r="B27" s="109">
        <v>92</v>
      </c>
      <c r="C27" s="254">
        <v>5.6</v>
      </c>
      <c r="D27" s="256">
        <f>IF(C27="","",((C27/A27)*'Vessel Profile'!$C$13))</f>
        <v>2.8</v>
      </c>
      <c r="G27" s="89">
        <v>5.7</v>
      </c>
      <c r="H27" s="89">
        <v>17.5</v>
      </c>
      <c r="J27" s="256" t="str">
        <f>IF(I27="","",((I27/G27)*'Vessel Profile'!$C$13))</f>
        <v/>
      </c>
      <c r="P27" s="256" t="str">
        <f>IF(O27="","",((O27/M27)*'Vessel Profile'!$C$13))</f>
        <v/>
      </c>
      <c r="S27" s="109">
        <v>4</v>
      </c>
      <c r="T27" s="109">
        <v>43</v>
      </c>
      <c r="U27" s="253">
        <v>1.5</v>
      </c>
      <c r="V27" s="256">
        <f>IF(U27="","",((U27/S27)*'Vessel Profile'!$C$13))</f>
        <v>1.5</v>
      </c>
    </row>
    <row r="28" spans="1:22" ht="16">
      <c r="A28" s="109">
        <v>8.1</v>
      </c>
      <c r="B28" s="109">
        <v>111</v>
      </c>
      <c r="C28" s="254">
        <v>6.5</v>
      </c>
      <c r="D28" s="256">
        <f>IF(C28="","",((C28/A28)*'Vessel Profile'!$C$13))</f>
        <v>3.2098765432098766</v>
      </c>
      <c r="G28" s="89">
        <v>6.2</v>
      </c>
      <c r="H28" s="89">
        <v>24</v>
      </c>
      <c r="J28" s="256" t="str">
        <f>IF(I28="","",((I28/G28)*'Vessel Profile'!$C$13))</f>
        <v/>
      </c>
      <c r="P28" s="256" t="str">
        <f>IF(O28="","",((O28/M28)*'Vessel Profile'!$C$13))</f>
        <v/>
      </c>
      <c r="S28" s="109">
        <v>3.5</v>
      </c>
      <c r="T28" s="109">
        <v>27</v>
      </c>
      <c r="U28" s="253">
        <v>0.8</v>
      </c>
      <c r="V28" s="256">
        <f>IF(U28="","",((U28/S28)*'Vessel Profile'!$C$13))</f>
        <v>0.91428571428571437</v>
      </c>
    </row>
    <row r="29" spans="1:22" ht="16">
      <c r="A29" s="109">
        <v>8.5</v>
      </c>
      <c r="B29" s="109">
        <v>108</v>
      </c>
      <c r="C29" s="254">
        <v>6.3</v>
      </c>
      <c r="D29" s="256">
        <f>IF(C29="","",((C29/A29)*'Vessel Profile'!$C$13))</f>
        <v>2.9647058823529413</v>
      </c>
      <c r="G29" s="89">
        <v>6.7</v>
      </c>
      <c r="H29" s="89">
        <v>30.2</v>
      </c>
      <c r="J29" s="256" t="str">
        <f>IF(I29="","",((I29/G29)*'Vessel Profile'!$C$13))</f>
        <v/>
      </c>
      <c r="P29" s="256" t="str">
        <f>IF(O29="","",((O29/M29)*'Vessel Profile'!$C$13))</f>
        <v/>
      </c>
      <c r="S29" s="109">
        <v>6.1</v>
      </c>
      <c r="T29" s="109">
        <v>148</v>
      </c>
      <c r="U29" s="253">
        <v>2.4</v>
      </c>
      <c r="V29" s="256">
        <f>IF(U29="","",((U29/S29)*'Vessel Profile'!$C$13))</f>
        <v>1.5737704918032787</v>
      </c>
    </row>
    <row r="30" spans="1:22" ht="16">
      <c r="A30" s="109">
        <v>8.3000000000000007</v>
      </c>
      <c r="B30" s="109">
        <v>84.5</v>
      </c>
      <c r="C30" s="254">
        <v>5.5</v>
      </c>
      <c r="D30" s="256">
        <f>IF(C30="","",((C30/A30)*'Vessel Profile'!$C$13))</f>
        <v>2.6506024096385539</v>
      </c>
      <c r="G30" s="89">
        <v>7.3</v>
      </c>
      <c r="H30" s="89">
        <v>43.6</v>
      </c>
      <c r="J30" s="256" t="str">
        <f>IF(I30="","",((I30/G30)*'Vessel Profile'!$C$13))</f>
        <v/>
      </c>
      <c r="P30" s="256" t="str">
        <f>IF(O30="","",((O30/M30)*'Vessel Profile'!$C$13))</f>
        <v/>
      </c>
      <c r="S30" s="230">
        <v>3.4</v>
      </c>
      <c r="T30" s="89">
        <v>16</v>
      </c>
      <c r="V30" s="256" t="str">
        <f>IF(U30="","",((U30/S30)*'Vessel Profile'!$C$13))</f>
        <v/>
      </c>
    </row>
    <row r="31" spans="1:22" ht="16">
      <c r="A31" s="109">
        <v>8</v>
      </c>
      <c r="B31" s="109">
        <v>68</v>
      </c>
      <c r="C31" s="254">
        <v>4.0999999999999996</v>
      </c>
      <c r="D31" s="256">
        <f>IF(C31="","",((C31/A31)*'Vessel Profile'!$C$13))</f>
        <v>2.0499999999999998</v>
      </c>
      <c r="G31" s="89">
        <v>7.7</v>
      </c>
      <c r="H31" s="89">
        <v>57.5</v>
      </c>
      <c r="J31" s="256" t="str">
        <f>IF(I31="","",((I31/G31)*'Vessel Profile'!$C$13))</f>
        <v/>
      </c>
      <c r="P31" s="256" t="str">
        <f>IF(O31="","",((O31/M31)*'Vessel Profile'!$C$13))</f>
        <v/>
      </c>
      <c r="S31" s="230">
        <v>4.0999999999999996</v>
      </c>
      <c r="T31" s="89">
        <v>28.4</v>
      </c>
      <c r="V31" s="256" t="str">
        <f>IF(U31="","",((U31/S31)*'Vessel Profile'!$C$13))</f>
        <v/>
      </c>
    </row>
    <row r="32" spans="1:22" ht="16">
      <c r="A32" s="109">
        <v>7.7</v>
      </c>
      <c r="B32" s="109">
        <v>52.5</v>
      </c>
      <c r="C32" s="254">
        <v>3.2</v>
      </c>
      <c r="D32" s="256">
        <f>IF(C32="","",((C32/A32)*'Vessel Profile'!$C$13))</f>
        <v>1.6623376623376624</v>
      </c>
      <c r="G32" s="89">
        <v>8.1</v>
      </c>
      <c r="H32" s="89">
        <v>72.8</v>
      </c>
      <c r="J32" s="256" t="str">
        <f>IF(I32="","",((I32/G32)*'Vessel Profile'!$C$13))</f>
        <v/>
      </c>
      <c r="P32" s="256" t="str">
        <f>IF(O32="","",((O32/M32)*'Vessel Profile'!$C$13))</f>
        <v/>
      </c>
      <c r="S32" s="230">
        <v>4.7</v>
      </c>
      <c r="T32" s="89">
        <v>44</v>
      </c>
      <c r="V32" s="256" t="str">
        <f>IF(U32="","",((U32/S32)*'Vessel Profile'!$C$13))</f>
        <v/>
      </c>
    </row>
    <row r="33" spans="1:22" ht="16">
      <c r="A33" s="109">
        <v>7.2</v>
      </c>
      <c r="B33" s="109">
        <v>38.700000000000003</v>
      </c>
      <c r="C33" s="254">
        <v>2.5</v>
      </c>
      <c r="D33" s="256">
        <f>IF(C33="","",((C33/A33)*'Vessel Profile'!$C$13))</f>
        <v>1.3888888888888888</v>
      </c>
      <c r="G33" s="89">
        <v>8.5</v>
      </c>
      <c r="H33" s="89">
        <v>90</v>
      </c>
      <c r="J33" s="256" t="str">
        <f>IF(I33="","",((I33/G33)*'Vessel Profile'!$C$13))</f>
        <v/>
      </c>
      <c r="P33" s="256" t="str">
        <f>IF(O33="","",((O33/M33)*'Vessel Profile'!$C$13))</f>
        <v/>
      </c>
      <c r="S33" s="230">
        <v>5.4</v>
      </c>
      <c r="T33" s="89">
        <v>59</v>
      </c>
      <c r="V33" s="256" t="str">
        <f>IF(U33="","",((U33/S33)*'Vessel Profile'!$C$13))</f>
        <v/>
      </c>
    </row>
    <row r="34" spans="1:22" ht="16">
      <c r="A34" s="109">
        <v>6.5</v>
      </c>
      <c r="B34" s="109">
        <v>24.6</v>
      </c>
      <c r="C34" s="254">
        <v>1.7</v>
      </c>
      <c r="D34" s="256">
        <f>IF(C34="","",((C34/A34)*'Vessel Profile'!$C$13))</f>
        <v>1.0461538461538462</v>
      </c>
      <c r="G34" s="89">
        <v>8.8000000000000007</v>
      </c>
      <c r="H34" s="89">
        <v>102.2</v>
      </c>
      <c r="J34" s="256" t="str">
        <f>IF(I34="","",((I34/G34)*'Vessel Profile'!$C$13))</f>
        <v/>
      </c>
      <c r="P34" s="256" t="str">
        <f>IF(O34="","",((O34/M34)*'Vessel Profile'!$C$13))</f>
        <v/>
      </c>
      <c r="S34" s="230">
        <v>6</v>
      </c>
      <c r="T34" s="89">
        <v>84</v>
      </c>
      <c r="V34" s="256" t="str">
        <f>IF(U34="","",((U34/S34)*'Vessel Profile'!$C$13))</f>
        <v/>
      </c>
    </row>
    <row r="35" spans="1:22" ht="16">
      <c r="A35" s="109">
        <v>5.7</v>
      </c>
      <c r="B35" s="109">
        <v>14.1</v>
      </c>
      <c r="C35" s="254">
        <v>1.2</v>
      </c>
      <c r="D35" s="256">
        <f>IF(C35="","",((C35/A35)*'Vessel Profile'!$C$13))</f>
        <v>0.84210526315789469</v>
      </c>
      <c r="G35" s="89">
        <v>9.1</v>
      </c>
      <c r="H35" s="89">
        <v>110</v>
      </c>
      <c r="J35" s="256" t="str">
        <f>IF(I35="","",((I35/G35)*'Vessel Profile'!$C$13))</f>
        <v/>
      </c>
      <c r="P35" s="256" t="str">
        <f>IF(O35="","",((O35/M35)*'Vessel Profile'!$C$13))</f>
        <v/>
      </c>
      <c r="S35" s="230">
        <v>6.9</v>
      </c>
      <c r="T35" s="89">
        <v>146</v>
      </c>
      <c r="V35" s="256" t="str">
        <f>IF(U35="","",((U35/S35)*'Vessel Profile'!$C$13))</f>
        <v/>
      </c>
    </row>
    <row r="36" spans="1:22" ht="16">
      <c r="A36" s="109">
        <v>4.8</v>
      </c>
      <c r="B36" s="109">
        <v>7.8</v>
      </c>
      <c r="C36" s="254">
        <v>0.8</v>
      </c>
      <c r="D36" s="256">
        <f>IF(C36="","",((C36/A36)*'Vessel Profile'!$C$13))</f>
        <v>0.66666666666666674</v>
      </c>
      <c r="G36" s="89">
        <v>8</v>
      </c>
      <c r="H36" s="89">
        <v>110</v>
      </c>
      <c r="J36" s="256" t="str">
        <f>IF(I36="","",((I36/G36)*'Vessel Profile'!$C$13))</f>
        <v/>
      </c>
      <c r="P36" s="256" t="str">
        <f>IF(O36="","",((O36/M36)*'Vessel Profile'!$C$13))</f>
        <v/>
      </c>
      <c r="S36" s="230">
        <v>7.3</v>
      </c>
      <c r="T36" s="89">
        <v>182</v>
      </c>
      <c r="V36" s="256" t="str">
        <f>IF(U36="","",((U36/S36)*'Vessel Profile'!$C$13))</f>
        <v/>
      </c>
    </row>
    <row r="37" spans="1:22" ht="16">
      <c r="A37" s="109">
        <v>4</v>
      </c>
      <c r="B37" s="109">
        <v>3.8</v>
      </c>
      <c r="C37" s="254">
        <v>0.6</v>
      </c>
      <c r="D37" s="256">
        <f>IF(C37="","",((C37/A37)*'Vessel Profile'!$C$13))</f>
        <v>0.6</v>
      </c>
      <c r="G37" s="89">
        <v>7.8</v>
      </c>
      <c r="H37" s="89">
        <v>103</v>
      </c>
      <c r="J37" s="256" t="str">
        <f>IF(I37="","",((I37/G37)*'Vessel Profile'!$C$13))</f>
        <v/>
      </c>
      <c r="P37" s="256" t="str">
        <f>IF(O37="","",((O37/M37)*'Vessel Profile'!$C$13))</f>
        <v/>
      </c>
      <c r="S37" s="230">
        <v>7.7</v>
      </c>
      <c r="T37" s="89">
        <v>240</v>
      </c>
      <c r="V37" s="256" t="str">
        <f>IF(U37="","",((U37/S37)*'Vessel Profile'!$C$13))</f>
        <v/>
      </c>
    </row>
    <row r="38" spans="1:22" ht="16">
      <c r="A38" s="109">
        <v>3.5</v>
      </c>
      <c r="B38" s="109">
        <v>2</v>
      </c>
      <c r="C38" s="255">
        <v>0.45</v>
      </c>
      <c r="D38" s="256">
        <f>IF(C38="","",((C38/A38)*'Vessel Profile'!$C$13))</f>
        <v>0.51428571428571435</v>
      </c>
      <c r="G38" s="89">
        <v>7.4</v>
      </c>
      <c r="H38" s="89">
        <v>91</v>
      </c>
      <c r="J38" s="256" t="str">
        <f>IF(I38="","",((I38/G38)*'Vessel Profile'!$C$13))</f>
        <v/>
      </c>
      <c r="P38" s="256" t="str">
        <f>IF(O38="","",((O38/M38)*'Vessel Profile'!$C$13))</f>
        <v/>
      </c>
      <c r="S38" s="230">
        <v>6.6</v>
      </c>
      <c r="T38" s="89">
        <v>80</v>
      </c>
      <c r="V38" s="256" t="str">
        <f>IF(U38="","",((U38/S38)*'Vessel Profile'!$C$13))</f>
        <v/>
      </c>
    </row>
    <row r="39" spans="1:22" ht="16">
      <c r="A39" s="109">
        <v>4.0999999999999996</v>
      </c>
      <c r="B39" s="109">
        <v>3.9</v>
      </c>
      <c r="C39" s="255">
        <v>0.55000000000000004</v>
      </c>
      <c r="D39" s="256">
        <f>IF(C39="","",((C39/A39)*'Vessel Profile'!$C$13))</f>
        <v>0.53658536585365868</v>
      </c>
      <c r="G39" s="89">
        <v>7</v>
      </c>
      <c r="H39" s="89">
        <v>73</v>
      </c>
      <c r="J39" s="256" t="str">
        <f>IF(I39="","",((I39/G39)*'Vessel Profile'!$C$13))</f>
        <v/>
      </c>
      <c r="P39" s="256" t="str">
        <f>IF(O39="","",((O39/M39)*'Vessel Profile'!$C$13))</f>
        <v/>
      </c>
      <c r="S39" s="230">
        <v>3.6</v>
      </c>
      <c r="T39" s="89">
        <v>15.2</v>
      </c>
      <c r="V39" s="256" t="str">
        <f>IF(U39="","",((U39/S39)*'Vessel Profile'!$C$13))</f>
        <v/>
      </c>
    </row>
    <row r="40" spans="1:22" ht="16">
      <c r="A40" s="109">
        <v>4.8</v>
      </c>
      <c r="B40" s="109">
        <v>6.5</v>
      </c>
      <c r="C40" s="255">
        <v>0.65</v>
      </c>
      <c r="D40" s="256">
        <f>IF(C40="","",((C40/A40)*'Vessel Profile'!$C$13))</f>
        <v>0.54166666666666674</v>
      </c>
      <c r="G40" s="89">
        <v>6.6</v>
      </c>
      <c r="H40" s="89">
        <v>57</v>
      </c>
      <c r="J40" s="256" t="str">
        <f>IF(I40="","",((I40/G40)*'Vessel Profile'!$C$13))</f>
        <v/>
      </c>
      <c r="P40" s="256" t="str">
        <f>IF(O40="","",((O40/M40)*'Vessel Profile'!$C$13))</f>
        <v/>
      </c>
      <c r="S40" s="230">
        <v>4.3</v>
      </c>
      <c r="T40" s="89">
        <v>26.4</v>
      </c>
      <c r="V40" s="256" t="str">
        <f>IF(U40="","",((U40/S40)*'Vessel Profile'!$C$13))</f>
        <v/>
      </c>
    </row>
    <row r="41" spans="1:22" ht="16">
      <c r="A41" s="109">
        <v>5.2</v>
      </c>
      <c r="B41" s="109">
        <v>8.5</v>
      </c>
      <c r="C41" s="255">
        <v>0.75</v>
      </c>
      <c r="D41" s="256">
        <f>IF(C41="","",((C41/A41)*'Vessel Profile'!$C$13))</f>
        <v>0.57692307692307687</v>
      </c>
      <c r="G41" s="89">
        <v>6.3</v>
      </c>
      <c r="H41" s="89">
        <v>44.8</v>
      </c>
      <c r="J41" s="256" t="str">
        <f>IF(I41="","",((I41/G41)*'Vessel Profile'!$C$13))</f>
        <v/>
      </c>
      <c r="P41" s="256" t="str">
        <f>IF(O41="","",((O41/M41)*'Vessel Profile'!$C$13))</f>
        <v/>
      </c>
      <c r="S41" s="230">
        <v>5</v>
      </c>
      <c r="T41" s="89">
        <v>45</v>
      </c>
      <c r="V41" s="256" t="str">
        <f>IF(U41="","",((U41/S41)*'Vessel Profile'!$C$13))</f>
        <v/>
      </c>
    </row>
    <row r="42" spans="1:22" ht="16">
      <c r="A42" s="109">
        <v>5.65</v>
      </c>
      <c r="B42" s="109">
        <v>10.8</v>
      </c>
      <c r="C42" s="255">
        <v>0.9</v>
      </c>
      <c r="D42" s="256">
        <f>IF(C42="","",((C42/A42)*'Vessel Profile'!$C$13))</f>
        <v>0.63716814159292035</v>
      </c>
      <c r="G42" s="89">
        <v>5.7</v>
      </c>
      <c r="H42" s="89">
        <v>32.299999999999997</v>
      </c>
      <c r="J42" s="256" t="str">
        <f>IF(I42="","",((I42/G42)*'Vessel Profile'!$C$13))</f>
        <v/>
      </c>
      <c r="P42" s="256" t="str">
        <f>IF(O42="","",((O42/M42)*'Vessel Profile'!$C$13))</f>
        <v/>
      </c>
      <c r="S42" s="230">
        <v>5.7</v>
      </c>
      <c r="T42" s="89">
        <v>62</v>
      </c>
      <c r="V42" s="256" t="str">
        <f>IF(U42="","",((U42/S42)*'Vessel Profile'!$C$13))</f>
        <v/>
      </c>
    </row>
    <row r="43" spans="1:22" ht="16">
      <c r="A43" s="109">
        <v>6.1</v>
      </c>
      <c r="B43" s="109">
        <v>13.7</v>
      </c>
      <c r="C43" s="255">
        <v>1</v>
      </c>
      <c r="D43" s="256">
        <f>IF(C43="","",((C43/A43)*'Vessel Profile'!$C$13))</f>
        <v>0.65573770491803285</v>
      </c>
      <c r="G43" s="89">
        <v>5.4</v>
      </c>
      <c r="H43" s="89">
        <v>25</v>
      </c>
      <c r="J43" s="256" t="str">
        <f>IF(I43="","",((I43/G43)*'Vessel Profile'!$C$13))</f>
        <v/>
      </c>
      <c r="P43" s="256" t="str">
        <f>IF(O43="","",((O43/M43)*'Vessel Profile'!$C$13))</f>
        <v/>
      </c>
      <c r="S43" s="230">
        <v>7.1</v>
      </c>
      <c r="T43" s="89">
        <v>110</v>
      </c>
      <c r="V43" s="256" t="str">
        <f>IF(U43="","",((U43/S43)*'Vessel Profile'!$C$13))</f>
        <v/>
      </c>
    </row>
    <row r="44" spans="1:22" ht="16">
      <c r="A44" s="109">
        <v>6.4</v>
      </c>
      <c r="B44" s="109">
        <v>17.5</v>
      </c>
      <c r="C44" s="255">
        <v>1.2</v>
      </c>
      <c r="D44" s="256">
        <f>IF(C44="","",((C44/A44)*'Vessel Profile'!$C$13))</f>
        <v>0.74999999999999989</v>
      </c>
      <c r="G44" s="89">
        <v>4.7</v>
      </c>
      <c r="H44" s="89">
        <v>16.8</v>
      </c>
      <c r="J44" s="256" t="str">
        <f>IF(I44="","",((I44/G44)*'Vessel Profile'!$C$13))</f>
        <v/>
      </c>
      <c r="P44" s="256" t="str">
        <f>IF(O44="","",((O44/M44)*'Vessel Profile'!$C$13))</f>
        <v/>
      </c>
      <c r="S44" s="230">
        <v>6.5</v>
      </c>
      <c r="T44" s="89">
        <v>140</v>
      </c>
      <c r="V44" s="256" t="str">
        <f>IF(U44="","",((U44/S44)*'Vessel Profile'!$C$13))</f>
        <v/>
      </c>
    </row>
    <row r="45" spans="1:22" ht="16">
      <c r="A45" s="109">
        <v>6.7</v>
      </c>
      <c r="B45" s="109">
        <v>23.6</v>
      </c>
      <c r="C45" s="255">
        <v>1.6</v>
      </c>
      <c r="D45" s="256">
        <f>IF(C45="","",((C45/A45)*'Vessel Profile'!$C$13))</f>
        <v>0.95522388059701491</v>
      </c>
      <c r="G45" s="89">
        <v>4.2</v>
      </c>
      <c r="H45" s="89">
        <v>12.5</v>
      </c>
      <c r="J45" s="256" t="str">
        <f>IF(I45="","",((I45/G45)*'Vessel Profile'!$C$13))</f>
        <v/>
      </c>
      <c r="P45" s="256" t="str">
        <f>IF(O45="","",((O45/M45)*'Vessel Profile'!$C$13))</f>
        <v/>
      </c>
      <c r="S45" s="230">
        <v>7.2</v>
      </c>
      <c r="T45" s="89">
        <v>188</v>
      </c>
      <c r="V45" s="256" t="str">
        <f>IF(U45="","",((U45/S45)*'Vessel Profile'!$C$13))</f>
        <v/>
      </c>
    </row>
    <row r="46" spans="1:22" ht="16">
      <c r="A46" s="109">
        <v>7.2</v>
      </c>
      <c r="B46" s="109">
        <v>32.299999999999997</v>
      </c>
      <c r="C46" s="255">
        <v>2.0499999999999998</v>
      </c>
      <c r="D46" s="256">
        <f>IF(C46="","",((C46/A46)*'Vessel Profile'!$C$13))</f>
        <v>1.1388888888888888</v>
      </c>
      <c r="G46" s="89">
        <v>3.6</v>
      </c>
      <c r="H46" s="89">
        <v>8</v>
      </c>
      <c r="J46" s="256" t="str">
        <f>IF(I46="","",((I46/G46)*'Vessel Profile'!$C$13))</f>
        <v/>
      </c>
      <c r="P46" s="256" t="str">
        <f>IF(O46="","",((O46/M46)*'Vessel Profile'!$C$13))</f>
        <v/>
      </c>
      <c r="S46" s="230">
        <v>7.6</v>
      </c>
      <c r="T46" s="89">
        <v>236</v>
      </c>
      <c r="V46" s="256" t="str">
        <f>IF(U46="","",((U46/S46)*'Vessel Profile'!$C$13))</f>
        <v/>
      </c>
    </row>
    <row r="47" spans="1:22" ht="16">
      <c r="A47" s="109">
        <v>7.6</v>
      </c>
      <c r="B47" s="109">
        <v>39.5</v>
      </c>
      <c r="C47" s="255">
        <v>2.4</v>
      </c>
      <c r="D47" s="256">
        <f>IF(C47="","",((C47/A47)*'Vessel Profile'!$C$13))</f>
        <v>1.263157894736842</v>
      </c>
      <c r="G47" s="89">
        <v>2.8</v>
      </c>
      <c r="H47" s="89">
        <v>2.6</v>
      </c>
      <c r="J47" s="256" t="str">
        <f>IF(I47="","",((I47/G47)*'Vessel Profile'!$C$13))</f>
        <v/>
      </c>
      <c r="P47" s="256" t="str">
        <f>IF(O47="","",((O47/M47)*'Vessel Profile'!$C$13))</f>
        <v/>
      </c>
      <c r="S47" s="230">
        <v>3.2</v>
      </c>
      <c r="T47" s="89">
        <v>16</v>
      </c>
      <c r="V47" s="256" t="str">
        <f>IF(U47="","",((U47/S47)*'Vessel Profile'!$C$13))</f>
        <v/>
      </c>
    </row>
    <row r="48" spans="1:22" ht="16">
      <c r="A48" s="109">
        <v>7.9</v>
      </c>
      <c r="B48" s="109">
        <v>49.5</v>
      </c>
      <c r="C48" s="255">
        <v>2.9</v>
      </c>
      <c r="D48" s="256">
        <f>IF(C48="","",((C48/A48)*'Vessel Profile'!$C$13))</f>
        <v>1.4683544303797467</v>
      </c>
      <c r="G48" s="89">
        <v>3.4</v>
      </c>
      <c r="H48" s="89">
        <v>4.4000000000000004</v>
      </c>
      <c r="J48" s="256" t="str">
        <f>IF(I48="","",((I48/G48)*'Vessel Profile'!$C$13))</f>
        <v/>
      </c>
      <c r="P48" s="256" t="str">
        <f>IF(O48="","",((O48/M48)*'Vessel Profile'!$C$13))</f>
        <v/>
      </c>
      <c r="S48" s="230">
        <v>4</v>
      </c>
      <c r="T48" s="89">
        <v>29</v>
      </c>
      <c r="V48" s="256" t="str">
        <f>IF(U48="","",((U48/S48)*'Vessel Profile'!$C$13))</f>
        <v/>
      </c>
    </row>
    <row r="49" spans="1:22" ht="16">
      <c r="A49" s="109">
        <v>7.75</v>
      </c>
      <c r="B49" s="109">
        <v>68.5</v>
      </c>
      <c r="C49" s="255">
        <v>3.9</v>
      </c>
      <c r="D49" s="256">
        <f>IF(C49="","",((C49/A49)*'Vessel Profile'!$C$13))</f>
        <v>2.0129032258064514</v>
      </c>
      <c r="G49" s="89">
        <v>4.0999999999999996</v>
      </c>
      <c r="H49" s="89">
        <v>8.9</v>
      </c>
      <c r="J49" s="256" t="str">
        <f>IF(I49="","",((I49/G49)*'Vessel Profile'!$C$13))</f>
        <v/>
      </c>
      <c r="P49" s="256" t="str">
        <f>IF(O49="","",((O49/M49)*'Vessel Profile'!$C$13))</f>
        <v/>
      </c>
      <c r="S49" s="230">
        <v>5.0999999999999996</v>
      </c>
      <c r="T49" s="89">
        <v>44</v>
      </c>
      <c r="V49" s="256" t="str">
        <f>IF(U49="","",((U49/S49)*'Vessel Profile'!$C$13))</f>
        <v/>
      </c>
    </row>
    <row r="50" spans="1:22" ht="16">
      <c r="A50" s="109">
        <v>7.4</v>
      </c>
      <c r="B50" s="109">
        <v>53</v>
      </c>
      <c r="C50" s="255">
        <v>3</v>
      </c>
      <c r="D50" s="256">
        <f>IF(C50="","",((C50/A50)*'Vessel Profile'!$C$13))</f>
        <v>1.6216216216216215</v>
      </c>
      <c r="G50" s="89">
        <v>4.5</v>
      </c>
      <c r="H50" s="89">
        <v>11</v>
      </c>
      <c r="J50" s="256" t="str">
        <f>IF(I50="","",((I50/G50)*'Vessel Profile'!$C$13))</f>
        <v/>
      </c>
      <c r="P50" s="256" t="str">
        <f>IF(O50="","",((O50/M50)*'Vessel Profile'!$C$13))</f>
        <v/>
      </c>
      <c r="S50" s="230">
        <v>5</v>
      </c>
      <c r="T50" s="89">
        <v>62</v>
      </c>
      <c r="V50" s="256" t="str">
        <f>IF(U50="","",((U50/S50)*'Vessel Profile'!$C$13))</f>
        <v/>
      </c>
    </row>
    <row r="51" spans="1:22" ht="16">
      <c r="A51" s="109">
        <v>7.1</v>
      </c>
      <c r="B51" s="109">
        <v>40.799999999999997</v>
      </c>
      <c r="C51" s="255">
        <v>2.5</v>
      </c>
      <c r="D51" s="256">
        <f>IF(C51="","",((C51/A51)*'Vessel Profile'!$C$13))</f>
        <v>1.4084507042253522</v>
      </c>
      <c r="G51" s="89">
        <v>5.3</v>
      </c>
      <c r="H51" s="89">
        <v>17.3</v>
      </c>
      <c r="J51" s="256" t="str">
        <f>IF(I51="","",((I51/G51)*'Vessel Profile'!$C$13))</f>
        <v/>
      </c>
      <c r="P51" s="256" t="str">
        <f>IF(O51="","",((O51/M51)*'Vessel Profile'!$C$13))</f>
        <v/>
      </c>
      <c r="S51" s="230">
        <v>5.2</v>
      </c>
      <c r="T51" s="89">
        <v>84</v>
      </c>
      <c r="V51" s="256" t="str">
        <f>IF(U51="","",((U51/S51)*'Vessel Profile'!$C$13))</f>
        <v/>
      </c>
    </row>
    <row r="52" spans="1:22" ht="16">
      <c r="A52" s="109">
        <v>6.6</v>
      </c>
      <c r="B52" s="109">
        <v>32</v>
      </c>
      <c r="C52" s="255">
        <v>1.9</v>
      </c>
      <c r="D52" s="256">
        <f>IF(C52="","",((C52/A52)*'Vessel Profile'!$C$13))</f>
        <v>1.1515151515151516</v>
      </c>
      <c r="G52" s="89">
        <v>6</v>
      </c>
      <c r="H52" s="89">
        <v>28</v>
      </c>
      <c r="J52" s="256" t="str">
        <f>IF(I52="","",((I52/G52)*'Vessel Profile'!$C$13))</f>
        <v/>
      </c>
      <c r="P52" s="256" t="str">
        <f>IF(O52="","",((O52/M52)*'Vessel Profile'!$C$13))</f>
        <v/>
      </c>
      <c r="S52" s="230">
        <v>5.5</v>
      </c>
      <c r="T52" s="89">
        <v>114</v>
      </c>
      <c r="V52" s="256" t="str">
        <f>IF(U52="","",((U52/S52)*'Vessel Profile'!$C$13))</f>
        <v/>
      </c>
    </row>
    <row r="53" spans="1:22" ht="16">
      <c r="A53" s="109">
        <v>6.2</v>
      </c>
      <c r="B53" s="109">
        <v>24</v>
      </c>
      <c r="C53" s="255">
        <v>1.55</v>
      </c>
      <c r="D53" s="256">
        <f>IF(C53="","",((C53/A53)*'Vessel Profile'!$C$13))</f>
        <v>1</v>
      </c>
      <c r="G53" s="89">
        <v>6.5</v>
      </c>
      <c r="H53" s="89">
        <v>34.5</v>
      </c>
      <c r="J53" s="256" t="str">
        <f>IF(I53="","",((I53/G53)*'Vessel Profile'!$C$13))</f>
        <v/>
      </c>
      <c r="P53" s="256" t="str">
        <f>IF(O53="","",((O53/M53)*'Vessel Profile'!$C$13))</f>
        <v/>
      </c>
      <c r="S53" s="230">
        <v>6</v>
      </c>
      <c r="T53" s="89">
        <v>148</v>
      </c>
      <c r="V53" s="256" t="str">
        <f>IF(U53="","",((U53/S53)*'Vessel Profile'!$C$13))</f>
        <v/>
      </c>
    </row>
    <row r="54" spans="1:22" ht="16">
      <c r="A54" s="109">
        <v>5.8</v>
      </c>
      <c r="B54" s="109">
        <v>18.100000000000001</v>
      </c>
      <c r="C54" s="255">
        <v>1.1499999999999999</v>
      </c>
      <c r="D54" s="256">
        <f>IF(C54="","",((C54/A54)*'Vessel Profile'!$C$13))</f>
        <v>0.79310344827586199</v>
      </c>
      <c r="G54" s="89">
        <v>7.3</v>
      </c>
      <c r="H54" s="89">
        <v>43.8</v>
      </c>
      <c r="J54" s="256" t="str">
        <f>IF(I54="","",((I54/G54)*'Vessel Profile'!$C$13))</f>
        <v/>
      </c>
      <c r="P54" s="256" t="str">
        <f>IF(O54="","",((O54/M54)*'Vessel Profile'!$C$13))</f>
        <v/>
      </c>
      <c r="S54" s="230">
        <v>6.7</v>
      </c>
      <c r="T54" s="89">
        <v>187</v>
      </c>
      <c r="V54" s="256" t="str">
        <f>IF(U54="","",((U54/S54)*'Vessel Profile'!$C$13))</f>
        <v/>
      </c>
    </row>
    <row r="55" spans="1:22" ht="16">
      <c r="A55" s="109">
        <v>5.5</v>
      </c>
      <c r="B55" s="109">
        <v>14</v>
      </c>
      <c r="C55" s="255">
        <v>0.9</v>
      </c>
      <c r="D55" s="256">
        <f>IF(C55="","",((C55/A55)*'Vessel Profile'!$C$13))</f>
        <v>0.65454545454545454</v>
      </c>
      <c r="G55" s="89">
        <v>7.9</v>
      </c>
      <c r="H55" s="89">
        <v>57</v>
      </c>
      <c r="J55" s="256" t="str">
        <f>IF(I55="","",((I55/G55)*'Vessel Profile'!$C$13))</f>
        <v/>
      </c>
      <c r="P55" s="256" t="str">
        <f>IF(O55="","",((O55/M55)*'Vessel Profile'!$C$13))</f>
        <v/>
      </c>
      <c r="S55" s="230">
        <v>6.7</v>
      </c>
      <c r="T55" s="89">
        <v>234</v>
      </c>
      <c r="V55" s="256" t="str">
        <f>IF(U55="","",((U55/S55)*'Vessel Profile'!$C$13))</f>
        <v/>
      </c>
    </row>
    <row r="56" spans="1:22" ht="16">
      <c r="A56" s="109">
        <v>5</v>
      </c>
      <c r="B56" s="109">
        <v>10.6</v>
      </c>
      <c r="C56" s="255">
        <v>0.8</v>
      </c>
      <c r="D56" s="256">
        <f>IF(C56="","",((C56/A56)*'Vessel Profile'!$C$13))</f>
        <v>0.64</v>
      </c>
      <c r="G56" s="89">
        <v>8.4</v>
      </c>
      <c r="H56" s="89">
        <v>71.599999999999994</v>
      </c>
      <c r="J56" s="256" t="str">
        <f>IF(I56="","",((I56/G56)*'Vessel Profile'!$C$13))</f>
        <v/>
      </c>
      <c r="P56" s="256" t="str">
        <f>IF(O56="","",((O56/M56)*'Vessel Profile'!$C$13))</f>
        <v/>
      </c>
      <c r="V56" s="256" t="str">
        <f>IF(U56="","",((U56/S56)*'Vessel Profile'!$C$13))</f>
        <v/>
      </c>
    </row>
    <row r="57" spans="1:22" ht="16">
      <c r="A57" s="109">
        <v>4.8</v>
      </c>
      <c r="B57" s="109">
        <v>8.5</v>
      </c>
      <c r="C57" s="255">
        <v>0.7</v>
      </c>
      <c r="D57" s="256">
        <f>IF(C57="","",((C57/A57)*'Vessel Profile'!$C$13))</f>
        <v>0.58333333333333337</v>
      </c>
      <c r="G57" s="89">
        <v>8.6</v>
      </c>
      <c r="H57" s="89">
        <v>88.9</v>
      </c>
      <c r="J57" s="256" t="str">
        <f>IF(I57="","",((I57/G57)*'Vessel Profile'!$C$13))</f>
        <v/>
      </c>
      <c r="P57" s="256" t="str">
        <f>IF(O57="","",((O57/M57)*'Vessel Profile'!$C$13))</f>
        <v/>
      </c>
      <c r="V57" s="256" t="str">
        <f>IF(U57="","",((U57/S57)*'Vessel Profile'!$C$13))</f>
        <v/>
      </c>
    </row>
    <row r="58" spans="1:22" ht="16">
      <c r="A58" s="109">
        <v>4.3</v>
      </c>
      <c r="B58" s="109">
        <v>5.8</v>
      </c>
      <c r="C58" s="255">
        <v>0.55000000000000004</v>
      </c>
      <c r="D58" s="256">
        <f>IF(C58="","",((C58/A58)*'Vessel Profile'!$C$13))</f>
        <v>0.51162790697674421</v>
      </c>
      <c r="G58" s="89">
        <v>9</v>
      </c>
      <c r="H58" s="89">
        <v>108</v>
      </c>
      <c r="J58" s="256" t="str">
        <f>IF(I58="","",((I58/G58)*'Vessel Profile'!$C$13))</f>
        <v/>
      </c>
      <c r="P58" s="256" t="str">
        <f>IF(O58="","",((O58/M58)*'Vessel Profile'!$C$13))</f>
        <v/>
      </c>
      <c r="V58" s="256" t="str">
        <f>IF(U58="","",((U58/S58)*'Vessel Profile'!$C$13))</f>
        <v/>
      </c>
    </row>
    <row r="59" spans="1:22" ht="16">
      <c r="A59" s="109">
        <v>3.5</v>
      </c>
      <c r="B59" s="109">
        <v>3</v>
      </c>
      <c r="C59" s="255">
        <v>0.35</v>
      </c>
      <c r="D59" s="256">
        <f>IF(C59="","",((C59/A59)*'Vessel Profile'!$C$13))</f>
        <v>0.39999999999999997</v>
      </c>
      <c r="G59" s="89">
        <v>8.8000000000000007</v>
      </c>
      <c r="H59" s="89">
        <v>128</v>
      </c>
      <c r="J59" s="256" t="str">
        <f>IF(I59="","",((I59/G59)*'Vessel Profile'!$C$13))</f>
        <v/>
      </c>
      <c r="P59" s="256" t="str">
        <f>IF(O59="","",((O59/M59)*'Vessel Profile'!$C$13))</f>
        <v/>
      </c>
      <c r="V59" s="256" t="str">
        <f>IF(U59="","",((U59/S59)*'Vessel Profile'!$C$13))</f>
        <v/>
      </c>
    </row>
    <row r="60" spans="1:22" ht="16">
      <c r="A60" s="109">
        <v>3.2</v>
      </c>
      <c r="B60" s="109">
        <v>2.2000000000000002</v>
      </c>
      <c r="C60" s="255">
        <v>0.35</v>
      </c>
      <c r="D60" s="256">
        <f>IF(C60="","",((C60/A60)*'Vessel Profile'!$C$13))</f>
        <v>0.43749999999999994</v>
      </c>
      <c r="G60" s="89">
        <v>9</v>
      </c>
      <c r="H60" s="89">
        <v>123.8</v>
      </c>
      <c r="J60" s="256" t="str">
        <f>IF(I60="","",((I60/G60)*'Vessel Profile'!$C$13))</f>
        <v/>
      </c>
      <c r="P60" s="256" t="str">
        <f>IF(O60="","",((O60/M60)*'Vessel Profile'!$C$13))</f>
        <v/>
      </c>
      <c r="V60" s="256" t="str">
        <f>IF(U60="","",((U60/S60)*'Vessel Profile'!$C$13))</f>
        <v/>
      </c>
    </row>
    <row r="61" spans="1:22" ht="16">
      <c r="A61" s="109">
        <v>5.5</v>
      </c>
      <c r="B61" s="109">
        <v>12.2</v>
      </c>
      <c r="C61" s="255">
        <v>0.9</v>
      </c>
      <c r="D61" s="256">
        <f>IF(C61="","",((C61/A61)*'Vessel Profile'!$C$13))</f>
        <v>0.65454545454545454</v>
      </c>
      <c r="G61" s="89">
        <v>9</v>
      </c>
      <c r="H61" s="89">
        <v>109</v>
      </c>
      <c r="J61" s="256" t="str">
        <f>IF(I61="","",((I61/G61)*'Vessel Profile'!$C$13))</f>
        <v/>
      </c>
      <c r="P61" s="256" t="str">
        <f>IF(O61="","",((O61/M61)*'Vessel Profile'!$C$13))</f>
        <v/>
      </c>
      <c r="V61" s="256" t="str">
        <f>IF(U61="","",((U61/S61)*'Vessel Profile'!$C$13))</f>
        <v/>
      </c>
    </row>
    <row r="62" spans="1:22" ht="16">
      <c r="A62" s="109">
        <v>7.9</v>
      </c>
      <c r="B62" s="109">
        <v>62</v>
      </c>
      <c r="C62" s="255">
        <v>3.7</v>
      </c>
      <c r="D62" s="256">
        <f>IF(C62="","",((C62/A62)*'Vessel Profile'!$C$13))</f>
        <v>1.8734177215189873</v>
      </c>
      <c r="G62" s="89">
        <v>8.3000000000000007</v>
      </c>
      <c r="H62" s="89">
        <v>91.5</v>
      </c>
      <c r="J62" s="256" t="str">
        <f>IF(I62="","",((I62/G62)*'Vessel Profile'!$C$13))</f>
        <v/>
      </c>
      <c r="P62" s="256" t="str">
        <f>IF(O62="","",((O62/M62)*'Vessel Profile'!$C$13))</f>
        <v/>
      </c>
      <c r="V62" s="256" t="str">
        <f>IF(U62="","",((U62/S62)*'Vessel Profile'!$C$13))</f>
        <v/>
      </c>
    </row>
    <row r="63" spans="1:22" ht="16">
      <c r="A63" s="109">
        <v>7.8</v>
      </c>
      <c r="B63" s="109">
        <v>51.3</v>
      </c>
      <c r="C63" s="255">
        <v>3.15</v>
      </c>
      <c r="D63" s="256">
        <f>IF(C63="","",((C63/A63)*'Vessel Profile'!$C$13))</f>
        <v>1.6153846153846154</v>
      </c>
      <c r="G63" s="89">
        <v>8.1999999999999993</v>
      </c>
      <c r="H63" s="89">
        <v>79.5</v>
      </c>
      <c r="J63" s="256" t="str">
        <f>IF(I63="","",((I63/G63)*'Vessel Profile'!$C$13))</f>
        <v/>
      </c>
      <c r="P63" s="256" t="str">
        <f>IF(O63="","",((O63/M63)*'Vessel Profile'!$C$13))</f>
        <v/>
      </c>
      <c r="V63" s="256" t="str">
        <f>IF(U63="","",((U63/S63)*'Vessel Profile'!$C$13))</f>
        <v/>
      </c>
    </row>
    <row r="64" spans="1:22" ht="16">
      <c r="A64" s="109">
        <v>7.5</v>
      </c>
      <c r="B64" s="109">
        <v>39.799999999999997</v>
      </c>
      <c r="C64" s="255">
        <v>2.5</v>
      </c>
      <c r="D64" s="256">
        <f>IF(C64="","",((C64/A64)*'Vessel Profile'!$C$13))</f>
        <v>1.3333333333333333</v>
      </c>
      <c r="G64" s="89">
        <v>8.1</v>
      </c>
      <c r="H64" s="89">
        <v>64</v>
      </c>
      <c r="J64" s="256" t="str">
        <f>IF(I64="","",((I64/G64)*'Vessel Profile'!$C$13))</f>
        <v/>
      </c>
      <c r="P64" s="256" t="str">
        <f>IF(O64="","",((O64/M64)*'Vessel Profile'!$C$13))</f>
        <v/>
      </c>
      <c r="V64" s="256" t="str">
        <f>IF(U64="","",((U64/S64)*'Vessel Profile'!$C$13))</f>
        <v/>
      </c>
    </row>
    <row r="65" spans="1:22" ht="16">
      <c r="A65" s="109">
        <v>7.2</v>
      </c>
      <c r="B65" s="109">
        <v>31.5</v>
      </c>
      <c r="C65" s="255">
        <v>2</v>
      </c>
      <c r="D65" s="256">
        <f>IF(C65="","",((C65/A65)*'Vessel Profile'!$C$13))</f>
        <v>1.1111111111111112</v>
      </c>
      <c r="G65" s="89">
        <v>7.9</v>
      </c>
      <c r="H65" s="89">
        <v>50</v>
      </c>
      <c r="J65" s="256" t="str">
        <f>IF(I65="","",((I65/G65)*'Vessel Profile'!$C$13))</f>
        <v/>
      </c>
      <c r="P65" s="256" t="str">
        <f>IF(O65="","",((O65/M65)*'Vessel Profile'!$C$13))</f>
        <v/>
      </c>
      <c r="V65" s="256" t="str">
        <f>IF(U65="","",((U65/S65)*'Vessel Profile'!$C$13))</f>
        <v/>
      </c>
    </row>
    <row r="66" spans="1:22" ht="16">
      <c r="A66" s="109">
        <v>6.7</v>
      </c>
      <c r="B66" s="109">
        <v>23.4</v>
      </c>
      <c r="C66" s="255">
        <v>1.5</v>
      </c>
      <c r="D66" s="256">
        <f>IF(C66="","",((C66/A66)*'Vessel Profile'!$C$13))</f>
        <v>0.89552238805970152</v>
      </c>
      <c r="G66" s="89">
        <v>7.7</v>
      </c>
      <c r="H66" s="89">
        <v>37.9</v>
      </c>
      <c r="J66" s="256" t="str">
        <f>IF(I66="","",((I66/G66)*'Vessel Profile'!$C$13))</f>
        <v/>
      </c>
      <c r="P66" s="256" t="str">
        <f>IF(O66="","",((O66/M66)*'Vessel Profile'!$C$13))</f>
        <v/>
      </c>
      <c r="V66" s="256" t="str">
        <f>IF(U66="","",((U66/S66)*'Vessel Profile'!$C$13))</f>
        <v/>
      </c>
    </row>
    <row r="67" spans="1:22" ht="16">
      <c r="A67" s="109">
        <v>6.4</v>
      </c>
      <c r="B67" s="109">
        <v>17.8</v>
      </c>
      <c r="C67" s="255">
        <v>1.2</v>
      </c>
      <c r="D67" s="256">
        <f>IF(C67="","",((C67/A67)*'Vessel Profile'!$C$13))</f>
        <v>0.74999999999999989</v>
      </c>
      <c r="G67" s="89">
        <v>7.7</v>
      </c>
      <c r="H67" s="89">
        <v>29.7</v>
      </c>
      <c r="J67" s="256" t="str">
        <f>IF(I67="","",((I67/G67)*'Vessel Profile'!$C$13))</f>
        <v/>
      </c>
      <c r="P67" s="256" t="str">
        <f>IF(O67="","",((O67/M67)*'Vessel Profile'!$C$13))</f>
        <v/>
      </c>
      <c r="V67" s="256" t="str">
        <f>IF(U67="","",((U67/S67)*'Vessel Profile'!$C$13))</f>
        <v/>
      </c>
    </row>
    <row r="68" spans="1:22" ht="16">
      <c r="A68" s="109">
        <v>5.9</v>
      </c>
      <c r="B68" s="109">
        <v>12.9</v>
      </c>
      <c r="C68" s="255">
        <v>0.9</v>
      </c>
      <c r="D68" s="256">
        <f>IF(C68="","",((C68/A68)*'Vessel Profile'!$C$13))</f>
        <v>0.61016949152542366</v>
      </c>
      <c r="G68" s="89">
        <v>7.6</v>
      </c>
      <c r="H68" s="89">
        <v>22.5</v>
      </c>
      <c r="J68" s="256" t="str">
        <f>IF(I68="","",((I68/G68)*'Vessel Profile'!$C$13))</f>
        <v/>
      </c>
      <c r="P68" s="256" t="str">
        <f>IF(O68="","",((O68/M68)*'Vessel Profile'!$C$13))</f>
        <v/>
      </c>
      <c r="V68" s="256" t="str">
        <f>IF(U68="","",((U68/S68)*'Vessel Profile'!$C$13))</f>
        <v/>
      </c>
    </row>
    <row r="69" spans="1:22" ht="16">
      <c r="A69" s="109">
        <v>5.4</v>
      </c>
      <c r="B69" s="109">
        <v>9.1999999999999993</v>
      </c>
      <c r="C69" s="255">
        <v>0.8</v>
      </c>
      <c r="D69" s="256">
        <f>IF(C69="","",((C69/A69)*'Vessel Profile'!$C$13))</f>
        <v>0.59259259259259256</v>
      </c>
      <c r="G69" s="89">
        <v>7.2</v>
      </c>
      <c r="H69" s="89">
        <v>16</v>
      </c>
      <c r="J69" s="256" t="str">
        <f>IF(I69="","",((I69/G69)*'Vessel Profile'!$C$13))</f>
        <v/>
      </c>
      <c r="P69" s="256" t="str">
        <f>IF(O69="","",((O69/M69)*'Vessel Profile'!$C$13))</f>
        <v/>
      </c>
      <c r="V69" s="256" t="str">
        <f>IF(U69="","",((U69/S69)*'Vessel Profile'!$C$13))</f>
        <v/>
      </c>
    </row>
    <row r="70" spans="1:22" ht="16">
      <c r="A70" s="109">
        <v>5.2</v>
      </c>
      <c r="B70" s="109">
        <v>7.8</v>
      </c>
      <c r="C70" s="255">
        <v>0.7</v>
      </c>
      <c r="D70" s="256">
        <f>IF(C70="","",((C70/A70)*'Vessel Profile'!$C$13))</f>
        <v>0.53846153846153844</v>
      </c>
      <c r="G70" s="89">
        <v>5.5</v>
      </c>
      <c r="H70" s="89">
        <v>10.3</v>
      </c>
      <c r="J70" s="256" t="str">
        <f>IF(I70="","",((I70/G70)*'Vessel Profile'!$C$13))</f>
        <v/>
      </c>
      <c r="P70" s="256" t="str">
        <f>IF(O70="","",((O70/M70)*'Vessel Profile'!$C$13))</f>
        <v/>
      </c>
      <c r="V70" s="256" t="str">
        <f>IF(U70="","",((U70/S70)*'Vessel Profile'!$C$13))</f>
        <v/>
      </c>
    </row>
    <row r="71" spans="1:22" ht="16">
      <c r="A71" s="109">
        <v>4.7</v>
      </c>
      <c r="B71" s="109">
        <v>5.2</v>
      </c>
      <c r="C71" s="255">
        <v>0.5</v>
      </c>
      <c r="D71" s="256">
        <f>IF(C71="","",((C71/A71)*'Vessel Profile'!$C$13))</f>
        <v>0.42553191489361702</v>
      </c>
      <c r="G71" s="89">
        <v>4.8</v>
      </c>
      <c r="H71" s="89">
        <v>6.6</v>
      </c>
      <c r="J71" s="256" t="str">
        <f>IF(I71="","",((I71/G71)*'Vessel Profile'!$C$13))</f>
        <v/>
      </c>
      <c r="P71" s="256" t="str">
        <f>IF(O71="","",((O71/M71)*'Vessel Profile'!$C$13))</f>
        <v/>
      </c>
      <c r="V71" s="256" t="str">
        <f>IF(U71="","",((U71/S71)*'Vessel Profile'!$C$13))</f>
        <v/>
      </c>
    </row>
    <row r="72" spans="1:22" ht="16">
      <c r="A72" s="109">
        <v>4</v>
      </c>
      <c r="B72" s="109">
        <v>2.7</v>
      </c>
      <c r="C72" s="255">
        <v>0.35</v>
      </c>
      <c r="D72" s="256">
        <f>IF(C72="","",((C72/A72)*'Vessel Profile'!$C$13))</f>
        <v>0.35</v>
      </c>
      <c r="G72" s="89">
        <v>4.0999999999999996</v>
      </c>
      <c r="H72" s="89">
        <v>3.5</v>
      </c>
      <c r="J72" s="256" t="str">
        <f>IF(I72="","",((I72/G72)*'Vessel Profile'!$C$13))</f>
        <v/>
      </c>
      <c r="P72" s="256" t="str">
        <f>IF(O72="","",((O72/M72)*'Vessel Profile'!$C$13))</f>
        <v/>
      </c>
      <c r="V72" s="256" t="str">
        <f>IF(U72="","",((U72/S72)*'Vessel Profile'!$C$13))</f>
        <v/>
      </c>
    </row>
    <row r="73" spans="1:22" ht="16">
      <c r="A73" s="109">
        <v>3.7</v>
      </c>
      <c r="B73" s="109">
        <v>2</v>
      </c>
      <c r="C73" s="255">
        <v>0.35</v>
      </c>
      <c r="D73" s="256">
        <f>IF(C73="","",((C73/A73)*'Vessel Profile'!$C$13))</f>
        <v>0.37837837837837834</v>
      </c>
      <c r="G73" s="89">
        <v>3.9</v>
      </c>
      <c r="H73" s="89">
        <v>2.5</v>
      </c>
      <c r="J73" s="256" t="str">
        <f>IF(I73="","",((I73/G73)*'Vessel Profile'!$C$13))</f>
        <v/>
      </c>
      <c r="P73" s="256" t="str">
        <f>IF(O73="","",((O73/M73)*'Vessel Profile'!$C$13))</f>
        <v/>
      </c>
      <c r="V73" s="256" t="str">
        <f>IF(U73="","",((U73/S73)*'Vessel Profile'!$C$13))</f>
        <v/>
      </c>
    </row>
    <row r="74" spans="1:22" ht="16">
      <c r="A74" s="109">
        <v>3</v>
      </c>
      <c r="B74" s="109">
        <v>2.2999999999999998</v>
      </c>
      <c r="C74" s="255">
        <v>0.35</v>
      </c>
      <c r="D74" s="256">
        <f>IF(C74="","",((C74/A74)*'Vessel Profile'!$C$13))</f>
        <v>0.46666666666666662</v>
      </c>
      <c r="G74" s="252">
        <v>5.7</v>
      </c>
      <c r="H74" s="252">
        <v>7.3</v>
      </c>
      <c r="J74" s="256" t="str">
        <f>IF(I74="","",((I74/G74)*'Vessel Profile'!$C$13))</f>
        <v/>
      </c>
      <c r="P74" s="256" t="str">
        <f>IF(O74="","",((O74/M74)*'Vessel Profile'!$C$13))</f>
        <v/>
      </c>
      <c r="V74" s="256" t="str">
        <f>IF(U74="","",((U74/S74)*'Vessel Profile'!$C$13))</f>
        <v/>
      </c>
    </row>
    <row r="75" spans="1:22" ht="16">
      <c r="A75" s="109">
        <v>3.6</v>
      </c>
      <c r="B75" s="109">
        <v>4.2</v>
      </c>
      <c r="C75" s="255">
        <v>0.45</v>
      </c>
      <c r="D75" s="256">
        <f>IF(C75="","",((C75/A75)*'Vessel Profile'!$C$13))</f>
        <v>0.5</v>
      </c>
      <c r="G75" s="252">
        <v>5.2</v>
      </c>
      <c r="H75" s="252">
        <v>5</v>
      </c>
      <c r="J75" s="256" t="str">
        <f>IF(I75="","",((I75/G75)*'Vessel Profile'!$C$13))</f>
        <v/>
      </c>
      <c r="P75" s="256" t="str">
        <f>IF(O75="","",((O75/M75)*'Vessel Profile'!$C$13))</f>
        <v/>
      </c>
      <c r="V75" s="256" t="str">
        <f>IF(U75="","",((U75/S75)*'Vessel Profile'!$C$13))</f>
        <v/>
      </c>
    </row>
    <row r="76" spans="1:22" ht="16">
      <c r="A76" s="109">
        <v>4</v>
      </c>
      <c r="B76" s="109">
        <v>5.7</v>
      </c>
      <c r="C76" s="255">
        <v>0.55000000000000004</v>
      </c>
      <c r="D76" s="256">
        <f>IF(C76="","",((C76/A76)*'Vessel Profile'!$C$13))</f>
        <v>0.55000000000000004</v>
      </c>
      <c r="G76" s="252">
        <v>5.0999999999999996</v>
      </c>
      <c r="H76" s="252">
        <v>4.2</v>
      </c>
      <c r="J76" s="256" t="str">
        <f>IF(I76="","",((I76/G76)*'Vessel Profile'!$C$13))</f>
        <v/>
      </c>
      <c r="P76" s="256" t="str">
        <f>IF(O76="","",((O76/M76)*'Vessel Profile'!$C$13))</f>
        <v/>
      </c>
      <c r="V76" s="256" t="str">
        <f>IF(U76="","",((U76/S76)*'Vessel Profile'!$C$13))</f>
        <v/>
      </c>
    </row>
    <row r="77" spans="1:22" ht="16">
      <c r="A77" s="109">
        <v>4.5999999999999996</v>
      </c>
      <c r="B77" s="109">
        <v>8.8000000000000007</v>
      </c>
      <c r="C77" s="255">
        <v>0.7</v>
      </c>
      <c r="D77" s="256">
        <f>IF(C77="","",((C77/A77)*'Vessel Profile'!$C$13))</f>
        <v>0.60869565217391308</v>
      </c>
      <c r="G77" s="252">
        <v>5.9</v>
      </c>
      <c r="H77" s="252">
        <v>4.5</v>
      </c>
      <c r="J77" s="256" t="str">
        <f>IF(I77="","",((I77/G77)*'Vessel Profile'!$C$13))</f>
        <v/>
      </c>
      <c r="P77" s="256" t="str">
        <f>IF(O77="","",((O77/M77)*'Vessel Profile'!$C$13))</f>
        <v/>
      </c>
      <c r="V77" s="256" t="str">
        <f>IF(U77="","",((U77/S77)*'Vessel Profile'!$C$13))</f>
        <v/>
      </c>
    </row>
    <row r="78" spans="1:22" ht="16">
      <c r="A78" s="109">
        <v>5</v>
      </c>
      <c r="B78" s="109">
        <v>11</v>
      </c>
      <c r="C78" s="255">
        <v>0.8</v>
      </c>
      <c r="D78" s="256">
        <f>IF(C78="","",((C78/A78)*'Vessel Profile'!$C$13))</f>
        <v>0.64</v>
      </c>
      <c r="G78" s="252">
        <v>3.4</v>
      </c>
      <c r="H78" s="252">
        <v>4.5</v>
      </c>
      <c r="J78" s="256" t="str">
        <f>IF(I78="","",((I78/G78)*'Vessel Profile'!$C$13))</f>
        <v/>
      </c>
      <c r="P78" s="256" t="str">
        <f>IF(O78="","",((O78/M78)*'Vessel Profile'!$C$13))</f>
        <v/>
      </c>
      <c r="V78" s="256" t="str">
        <f>IF(U78="","",((U78/S78)*'Vessel Profile'!$C$13))</f>
        <v/>
      </c>
    </row>
    <row r="79" spans="1:22" ht="16">
      <c r="A79" s="109">
        <v>5.4</v>
      </c>
      <c r="B79" s="109">
        <v>13.2</v>
      </c>
      <c r="C79" s="255">
        <v>0.9</v>
      </c>
      <c r="D79" s="256">
        <f>IF(C79="","",((C79/A79)*'Vessel Profile'!$C$13))</f>
        <v>0.66666666666666663</v>
      </c>
      <c r="G79" s="252">
        <v>3.9</v>
      </c>
      <c r="H79" s="252">
        <v>4.5999999999999996</v>
      </c>
      <c r="J79" s="256" t="str">
        <f>IF(I79="","",((I79/G79)*'Vessel Profile'!$C$13))</f>
        <v/>
      </c>
      <c r="P79" s="256" t="str">
        <f>IF(O79="","",((O79/M79)*'Vessel Profile'!$C$13))</f>
        <v/>
      </c>
      <c r="V79" s="256" t="str">
        <f>IF(U79="","",((U79/S79)*'Vessel Profile'!$C$13))</f>
        <v/>
      </c>
    </row>
    <row r="80" spans="1:22" ht="16">
      <c r="A80" s="109">
        <v>5.9</v>
      </c>
      <c r="B80" s="109">
        <v>18.899999999999999</v>
      </c>
      <c r="C80" s="255">
        <v>1.3</v>
      </c>
      <c r="D80" s="256">
        <f>IF(C80="","",((C80/A80)*'Vessel Profile'!$C$13))</f>
        <v>0.88135593220338981</v>
      </c>
      <c r="G80" s="252">
        <v>4.4000000000000004</v>
      </c>
      <c r="H80" s="252">
        <v>4.6500000000000004</v>
      </c>
      <c r="J80" s="256" t="str">
        <f>IF(I80="","",((I80/G80)*'Vessel Profile'!$C$13))</f>
        <v/>
      </c>
      <c r="P80" s="256" t="str">
        <f>IF(O80="","",((O80/M80)*'Vessel Profile'!$C$13))</f>
        <v/>
      </c>
      <c r="V80" s="256" t="str">
        <f>IF(U80="","",((U80/S80)*'Vessel Profile'!$C$13))</f>
        <v/>
      </c>
    </row>
    <row r="81" spans="1:22" ht="16">
      <c r="A81" s="109">
        <v>6.4</v>
      </c>
      <c r="B81" s="109">
        <v>26.7</v>
      </c>
      <c r="C81" s="255">
        <v>1.65</v>
      </c>
      <c r="D81" s="256">
        <f>IF(C81="","",((C81/A81)*'Vessel Profile'!$C$13))</f>
        <v>1.0312499999999998</v>
      </c>
      <c r="G81" s="252">
        <v>5.0999999999999996</v>
      </c>
      <c r="H81" s="252">
        <v>7.5</v>
      </c>
      <c r="J81" s="256" t="str">
        <f>IF(I81="","",((I81/G81)*'Vessel Profile'!$C$13))</f>
        <v/>
      </c>
      <c r="P81" s="256" t="str">
        <f>IF(O81="","",((O81/M81)*'Vessel Profile'!$C$13))</f>
        <v/>
      </c>
      <c r="V81" s="256" t="str">
        <f>IF(U81="","",((U81/S81)*'Vessel Profile'!$C$13))</f>
        <v/>
      </c>
    </row>
    <row r="82" spans="1:22" ht="16">
      <c r="A82" s="109">
        <v>6.8</v>
      </c>
      <c r="B82" s="109">
        <v>35.799999999999997</v>
      </c>
      <c r="C82" s="255">
        <v>2.15</v>
      </c>
      <c r="D82" s="256">
        <f>IF(C82="","",((C82/A82)*'Vessel Profile'!$C$13))</f>
        <v>1.2647058823529411</v>
      </c>
      <c r="G82" s="252">
        <v>5.3</v>
      </c>
      <c r="H82" s="252">
        <v>7.55</v>
      </c>
      <c r="J82" s="256" t="str">
        <f>IF(I82="","",((I82/G82)*'Vessel Profile'!$C$13))</f>
        <v/>
      </c>
      <c r="P82" s="256" t="str">
        <f>IF(O82="","",((O82/M82)*'Vessel Profile'!$C$13))</f>
        <v/>
      </c>
      <c r="V82" s="256" t="str">
        <f>IF(U82="","",((U82/S82)*'Vessel Profile'!$C$13))</f>
        <v/>
      </c>
    </row>
    <row r="83" spans="1:22" ht="16">
      <c r="A83" s="109">
        <v>7.1</v>
      </c>
      <c r="B83" s="109">
        <v>42</v>
      </c>
      <c r="C83" s="255">
        <v>2.6</v>
      </c>
      <c r="D83" s="256">
        <f>IF(C83="","",((C83/A83)*'Vessel Profile'!$C$13))</f>
        <v>1.4647887323943662</v>
      </c>
      <c r="G83" s="252">
        <v>8.8000000000000007</v>
      </c>
      <c r="H83" s="252">
        <v>100</v>
      </c>
      <c r="J83" s="256" t="str">
        <f>IF(I83="","",((I83/G83)*'Vessel Profile'!$C$13))</f>
        <v/>
      </c>
      <c r="P83" s="256" t="str">
        <f>IF(O83="","",((O83/M83)*'Vessel Profile'!$C$13))</f>
        <v/>
      </c>
      <c r="V83" s="256" t="str">
        <f>IF(U83="","",((U83/S83)*'Vessel Profile'!$C$13))</f>
        <v/>
      </c>
    </row>
    <row r="84" spans="1:22" ht="16">
      <c r="A84" s="109">
        <v>7.5</v>
      </c>
      <c r="B84" s="109">
        <v>52</v>
      </c>
      <c r="C84" s="255">
        <v>3.1</v>
      </c>
      <c r="D84" s="256">
        <f>IF(C84="","",((C84/A84)*'Vessel Profile'!$C$13))</f>
        <v>1.6533333333333333</v>
      </c>
      <c r="G84" s="252">
        <v>7.1</v>
      </c>
      <c r="H84" s="252">
        <v>72</v>
      </c>
      <c r="J84" s="256" t="str">
        <f>IF(I84="","",((I84/G84)*'Vessel Profile'!$C$13))</f>
        <v/>
      </c>
      <c r="P84" s="256" t="str">
        <f>IF(O84="","",((O84/M84)*'Vessel Profile'!$C$13))</f>
        <v/>
      </c>
      <c r="V84" s="256" t="str">
        <f>IF(U84="","",((U84/S84)*'Vessel Profile'!$C$13))</f>
        <v/>
      </c>
    </row>
    <row r="85" spans="1:22" ht="16">
      <c r="A85" s="109">
        <v>7.7</v>
      </c>
      <c r="B85" s="109">
        <v>65.7</v>
      </c>
      <c r="C85" s="255">
        <v>3.8</v>
      </c>
      <c r="D85" s="256">
        <f>IF(C85="","",((C85/A85)*'Vessel Profile'!$C$13))</f>
        <v>1.9740259740259738</v>
      </c>
      <c r="G85" s="252">
        <v>6.6</v>
      </c>
      <c r="H85" s="252">
        <v>60.5</v>
      </c>
      <c r="J85" s="256" t="str">
        <f>IF(I85="","",((I85/G85)*'Vessel Profile'!$C$13))</f>
        <v/>
      </c>
      <c r="P85" s="256" t="str">
        <f>IF(O85="","",((O85/M85)*'Vessel Profile'!$C$13))</f>
        <v/>
      </c>
      <c r="V85" s="256" t="str">
        <f>IF(U85="","",((U85/S85)*'Vessel Profile'!$C$13))</f>
        <v/>
      </c>
    </row>
    <row r="86" spans="1:22">
      <c r="A86" s="89">
        <v>2.9</v>
      </c>
      <c r="B86" s="89">
        <v>1.9</v>
      </c>
      <c r="D86" s="256" t="str">
        <f>IF(C86="","",((C86/A86)*'Vessel Profile'!$C$13))</f>
        <v/>
      </c>
      <c r="G86" s="252">
        <v>6.3</v>
      </c>
      <c r="H86" s="252">
        <v>47.8</v>
      </c>
      <c r="J86" s="256" t="str">
        <f>IF(I86="","",((I86/G86)*'Vessel Profile'!$C$13))</f>
        <v/>
      </c>
      <c r="P86" s="256" t="str">
        <f>IF(O86="","",((O86/M86)*'Vessel Profile'!$C$13))</f>
        <v/>
      </c>
      <c r="V86" s="256" t="str">
        <f>IF(U86="","",((U86/S86)*'Vessel Profile'!$C$13))</f>
        <v/>
      </c>
    </row>
    <row r="87" spans="1:22">
      <c r="A87" s="89">
        <v>3.5</v>
      </c>
      <c r="B87" s="89">
        <v>3.2</v>
      </c>
      <c r="D87" s="256" t="str">
        <f>IF(C87="","",((C87/A87)*'Vessel Profile'!$C$13))</f>
        <v/>
      </c>
      <c r="G87" s="252">
        <v>6.1</v>
      </c>
      <c r="H87" s="252">
        <v>39.299999999999997</v>
      </c>
      <c r="J87" s="256" t="str">
        <f>IF(I87="","",((I87/G87)*'Vessel Profile'!$C$13))</f>
        <v/>
      </c>
      <c r="P87" s="256" t="str">
        <f>IF(O87="","",((O87/M87)*'Vessel Profile'!$C$13))</f>
        <v/>
      </c>
      <c r="V87" s="256" t="str">
        <f>IF(U87="","",((U87/S87)*'Vessel Profile'!$C$13))</f>
        <v/>
      </c>
    </row>
    <row r="88" spans="1:22">
      <c r="A88" s="89">
        <v>4.4000000000000004</v>
      </c>
      <c r="B88" s="89">
        <v>4.8</v>
      </c>
      <c r="D88" s="256" t="str">
        <f>IF(C88="","",((C88/A88)*'Vessel Profile'!$C$13))</f>
        <v/>
      </c>
      <c r="G88" s="252">
        <v>5.8</v>
      </c>
      <c r="H88" s="252">
        <v>30.5</v>
      </c>
      <c r="J88" s="256" t="str">
        <f>IF(I88="","",((I88/G88)*'Vessel Profile'!$C$13))</f>
        <v/>
      </c>
      <c r="P88" s="256" t="str">
        <f>IF(O88="","",((O88/M88)*'Vessel Profile'!$C$13))</f>
        <v/>
      </c>
      <c r="V88" s="256" t="str">
        <f>IF(U88="","",((U88/S88)*'Vessel Profile'!$C$13))</f>
        <v/>
      </c>
    </row>
    <row r="89" spans="1:22">
      <c r="A89" s="89">
        <v>5.4</v>
      </c>
      <c r="B89" s="89">
        <v>7.5</v>
      </c>
      <c r="D89" s="256" t="str">
        <f>IF(C89="","",((C89/A89)*'Vessel Profile'!$C$13))</f>
        <v/>
      </c>
      <c r="G89" s="252">
        <v>5.4</v>
      </c>
      <c r="H89" s="252">
        <v>25.3</v>
      </c>
      <c r="J89" s="256" t="str">
        <f>IF(I89="","",((I89/G89)*'Vessel Profile'!$C$13))</f>
        <v/>
      </c>
      <c r="P89" s="256" t="str">
        <f>IF(O89="","",((O89/M89)*'Vessel Profile'!$C$13))</f>
        <v/>
      </c>
      <c r="V89" s="256" t="str">
        <f>IF(U89="","",((U89/S89)*'Vessel Profile'!$C$13))</f>
        <v/>
      </c>
    </row>
    <row r="90" spans="1:22">
      <c r="A90" s="89">
        <v>6</v>
      </c>
      <c r="B90" s="89">
        <v>10.5</v>
      </c>
      <c r="D90" s="256" t="str">
        <f>IF(C90="","",((C90/A90)*'Vessel Profile'!$C$13))</f>
        <v/>
      </c>
      <c r="G90" s="252">
        <v>4.7</v>
      </c>
      <c r="H90" s="252">
        <v>18.899999999999999</v>
      </c>
      <c r="J90" s="256" t="str">
        <f>IF(I90="","",((I90/G90)*'Vessel Profile'!$C$13))</f>
        <v/>
      </c>
      <c r="P90" s="256" t="str">
        <f>IF(O90="","",((O90/M90)*'Vessel Profile'!$C$13))</f>
        <v/>
      </c>
      <c r="V90" s="256" t="str">
        <f>IF(U90="","",((U90/S90)*'Vessel Profile'!$C$13))</f>
        <v/>
      </c>
    </row>
    <row r="91" spans="1:22">
      <c r="A91" s="89">
        <v>7</v>
      </c>
      <c r="B91" s="89">
        <v>14.8</v>
      </c>
      <c r="D91" s="256" t="str">
        <f>IF(C91="","",((C91/A91)*'Vessel Profile'!$C$13))</f>
        <v/>
      </c>
      <c r="G91" s="252">
        <v>3.9</v>
      </c>
      <c r="H91" s="252">
        <v>14.7</v>
      </c>
      <c r="J91" s="256" t="str">
        <f>IF(I91="","",((I91/G91)*'Vessel Profile'!$C$13))</f>
        <v/>
      </c>
      <c r="P91" s="256" t="str">
        <f>IF(O91="","",((O91/M91)*'Vessel Profile'!$C$13))</f>
        <v/>
      </c>
      <c r="V91" s="256" t="str">
        <f>IF(U91="","",((U91/S91)*'Vessel Profile'!$C$13))</f>
        <v/>
      </c>
    </row>
    <row r="92" spans="1:22">
      <c r="A92" s="89">
        <v>7.8</v>
      </c>
      <c r="B92" s="89">
        <v>19.100000000000001</v>
      </c>
      <c r="D92" s="256" t="str">
        <f>IF(C92="","",((C92/A92)*'Vessel Profile'!$C$13))</f>
        <v/>
      </c>
      <c r="G92" s="252">
        <v>3.3</v>
      </c>
      <c r="H92" s="252">
        <v>11.2</v>
      </c>
      <c r="J92" s="256" t="str">
        <f>IF(I92="","",((I92/G92)*'Vessel Profile'!$C$13))</f>
        <v/>
      </c>
      <c r="P92" s="256" t="str">
        <f>IF(O92="","",((O92/M92)*'Vessel Profile'!$C$13))</f>
        <v/>
      </c>
      <c r="V92" s="256" t="str">
        <f>IF(U92="","",((U92/S92)*'Vessel Profile'!$C$13))</f>
        <v/>
      </c>
    </row>
    <row r="93" spans="1:22">
      <c r="A93" s="89">
        <v>8.1</v>
      </c>
      <c r="B93" s="89">
        <v>24.6</v>
      </c>
      <c r="D93" s="256" t="str">
        <f>IF(C93="","",((C93/A93)*'Vessel Profile'!$C$13))</f>
        <v/>
      </c>
      <c r="G93" s="252">
        <v>3.1</v>
      </c>
      <c r="H93" s="252">
        <v>8</v>
      </c>
      <c r="J93" s="256" t="str">
        <f>IF(I93="","",((I93/G93)*'Vessel Profile'!$C$13))</f>
        <v/>
      </c>
      <c r="P93" s="256" t="str">
        <f>IF(O93="","",((O93/M93)*'Vessel Profile'!$C$13))</f>
        <v/>
      </c>
      <c r="V93" s="256" t="str">
        <f>IF(U93="","",((U93/S93)*'Vessel Profile'!$C$13))</f>
        <v/>
      </c>
    </row>
    <row r="94" spans="1:22">
      <c r="A94" s="89">
        <v>8.6</v>
      </c>
      <c r="B94" s="89">
        <v>30.5</v>
      </c>
      <c r="D94" s="256" t="str">
        <f>IF(C94="","",((C94/A94)*'Vessel Profile'!$C$13))</f>
        <v/>
      </c>
      <c r="G94" s="252">
        <v>2.2000000000000002</v>
      </c>
      <c r="H94" s="252">
        <v>4.9000000000000004</v>
      </c>
      <c r="J94" s="256" t="str">
        <f>IF(I94="","",((I94/G94)*'Vessel Profile'!$C$13))</f>
        <v/>
      </c>
      <c r="P94" s="256" t="str">
        <f>IF(O94="","",((O94/M94)*'Vessel Profile'!$C$13))</f>
        <v/>
      </c>
      <c r="V94" s="256" t="str">
        <f>IF(U94="","",((U94/S94)*'Vessel Profile'!$C$13))</f>
        <v/>
      </c>
    </row>
    <row r="95" spans="1:22">
      <c r="A95" s="89">
        <v>8.8000000000000007</v>
      </c>
      <c r="B95" s="89">
        <v>37</v>
      </c>
      <c r="D95" s="256" t="str">
        <f>IF(C95="","",((C95/A95)*'Vessel Profile'!$C$13))</f>
        <v/>
      </c>
      <c r="G95" s="252">
        <v>6.5</v>
      </c>
      <c r="H95" s="252">
        <v>60.4</v>
      </c>
      <c r="J95" s="256" t="str">
        <f>IF(I95="","",((I95/G95)*'Vessel Profile'!$C$13))</f>
        <v/>
      </c>
      <c r="P95" s="256" t="str">
        <f>IF(O95="","",((O95/M95)*'Vessel Profile'!$C$13))</f>
        <v/>
      </c>
      <c r="V95" s="256" t="str">
        <f>IF(U95="","",((U95/S95)*'Vessel Profile'!$C$13))</f>
        <v/>
      </c>
    </row>
    <row r="96" spans="1:22">
      <c r="A96" s="89">
        <v>9.3000000000000007</v>
      </c>
      <c r="B96" s="89">
        <v>47.1</v>
      </c>
      <c r="D96" s="256" t="str">
        <f>IF(C96="","",((C96/A96)*'Vessel Profile'!$C$13))</f>
        <v/>
      </c>
      <c r="G96" s="252">
        <v>4</v>
      </c>
      <c r="H96" s="252">
        <v>5.5</v>
      </c>
      <c r="J96" s="256" t="str">
        <f>IF(I96="","",((I96/G96)*'Vessel Profile'!$C$13))</f>
        <v/>
      </c>
      <c r="P96" s="256" t="str">
        <f>IF(O96="","",((O96/M96)*'Vessel Profile'!$C$13))</f>
        <v/>
      </c>
      <c r="V96" s="256" t="str">
        <f>IF(U96="","",((U96/S96)*'Vessel Profile'!$C$13))</f>
        <v/>
      </c>
    </row>
    <row r="97" spans="1:22">
      <c r="A97" s="89">
        <v>8.3000000000000007</v>
      </c>
      <c r="B97" s="89">
        <v>53.7</v>
      </c>
      <c r="D97" s="256" t="str">
        <f>IF(C97="","",((C97/A97)*'Vessel Profile'!$C$13))</f>
        <v/>
      </c>
      <c r="G97" s="252">
        <v>4.6500000000000004</v>
      </c>
      <c r="H97" s="252">
        <v>8</v>
      </c>
      <c r="J97" s="256" t="str">
        <f>IF(I97="","",((I97/G97)*'Vessel Profile'!$C$13))</f>
        <v/>
      </c>
      <c r="P97" s="256" t="str">
        <f>IF(O97="","",((O97/M97)*'Vessel Profile'!$C$13))</f>
        <v/>
      </c>
      <c r="V97" s="256" t="str">
        <f>IF(U97="","",((U97/S97)*'Vessel Profile'!$C$13))</f>
        <v/>
      </c>
    </row>
    <row r="98" spans="1:22">
      <c r="A98" s="89">
        <v>9.1</v>
      </c>
      <c r="B98" s="89">
        <v>65.5</v>
      </c>
      <c r="D98" s="256" t="str">
        <f>IF(C98="","",((C98/A98)*'Vessel Profile'!$C$13))</f>
        <v/>
      </c>
      <c r="G98" s="252">
        <v>5.0999999999999996</v>
      </c>
      <c r="H98" s="252">
        <v>11.3</v>
      </c>
      <c r="J98" s="256" t="str">
        <f>IF(I98="","",((I98/G98)*'Vessel Profile'!$C$13))</f>
        <v/>
      </c>
      <c r="P98" s="256" t="str">
        <f>IF(O98="","",((O98/M98)*'Vessel Profile'!$C$13))</f>
        <v/>
      </c>
      <c r="V98" s="256" t="str">
        <f>IF(U98="","",((U98/S98)*'Vessel Profile'!$C$13))</f>
        <v/>
      </c>
    </row>
    <row r="99" spans="1:22">
      <c r="A99" s="89">
        <v>9.4</v>
      </c>
      <c r="B99" s="89">
        <v>74.2</v>
      </c>
      <c r="D99" s="256" t="str">
        <f>IF(C99="","",((C99/A99)*'Vessel Profile'!$C$13))</f>
        <v/>
      </c>
      <c r="G99" s="252">
        <v>5.9</v>
      </c>
      <c r="H99" s="252">
        <v>14.3</v>
      </c>
      <c r="J99" s="256" t="str">
        <f>IF(I99="","",((I99/G99)*'Vessel Profile'!$C$13))</f>
        <v/>
      </c>
      <c r="P99" s="256" t="str">
        <f>IF(O99="","",((O99/M99)*'Vessel Profile'!$C$13))</f>
        <v/>
      </c>
      <c r="V99" s="256" t="str">
        <f>IF(U99="","",((U99/S99)*'Vessel Profile'!$C$13))</f>
        <v/>
      </c>
    </row>
    <row r="100" spans="1:22">
      <c r="A100" s="89">
        <v>9.5</v>
      </c>
      <c r="B100" s="89">
        <v>81.2</v>
      </c>
      <c r="D100" s="256" t="str">
        <f>IF(C100="","",((C100/A100)*'Vessel Profile'!$C$13))</f>
        <v/>
      </c>
      <c r="G100" s="252">
        <v>6.5</v>
      </c>
      <c r="H100" s="252">
        <v>19.399999999999999</v>
      </c>
      <c r="J100" s="256" t="str">
        <f>IF(I100="","",((I100/G100)*'Vessel Profile'!$C$13))</f>
        <v/>
      </c>
      <c r="P100" s="256" t="str">
        <f>IF(O100="","",((O100/M100)*'Vessel Profile'!$C$13))</f>
        <v/>
      </c>
      <c r="V100" s="256" t="str">
        <f>IF(U100="","",((U100/S100)*'Vessel Profile'!$C$13))</f>
        <v/>
      </c>
    </row>
    <row r="101" spans="1:22">
      <c r="A101" s="89">
        <v>8.1999999999999993</v>
      </c>
      <c r="B101" s="89">
        <v>73</v>
      </c>
      <c r="D101" s="256" t="str">
        <f>IF(C101="","",((C101/A101)*'Vessel Profile'!$C$13))</f>
        <v/>
      </c>
      <c r="G101" s="252">
        <v>5.8</v>
      </c>
      <c r="H101" s="252">
        <v>26</v>
      </c>
      <c r="J101" s="256" t="str">
        <f>IF(I101="","",((I101/G101)*'Vessel Profile'!$C$13))</f>
        <v/>
      </c>
      <c r="P101" s="256" t="str">
        <f>IF(O101="","",((O101/M101)*'Vessel Profile'!$C$13))</f>
        <v/>
      </c>
      <c r="V101" s="256" t="str">
        <f>IF(U101="","",((U101/S101)*'Vessel Profile'!$C$13))</f>
        <v/>
      </c>
    </row>
    <row r="102" spans="1:22">
      <c r="A102" s="89">
        <v>7.9</v>
      </c>
      <c r="B102" s="89">
        <v>62</v>
      </c>
      <c r="D102" s="256" t="str">
        <f>IF(C102="","",((C102/A102)*'Vessel Profile'!$C$13))</f>
        <v/>
      </c>
      <c r="G102" s="252">
        <v>6.1</v>
      </c>
      <c r="H102" s="252">
        <v>33.5</v>
      </c>
      <c r="J102" s="256" t="str">
        <f>IF(I102="","",((I102/G102)*'Vessel Profile'!$C$13))</f>
        <v/>
      </c>
      <c r="P102" s="256" t="str">
        <f>IF(O102="","",((O102/M102)*'Vessel Profile'!$C$13))</f>
        <v/>
      </c>
      <c r="V102" s="256" t="str">
        <f>IF(U102="","",((U102/S102)*'Vessel Profile'!$C$13))</f>
        <v/>
      </c>
    </row>
    <row r="103" spans="1:22">
      <c r="A103" s="89">
        <v>7.6</v>
      </c>
      <c r="B103" s="89">
        <v>52</v>
      </c>
      <c r="D103" s="256" t="str">
        <f>IF(C103="","",((C103/A103)*'Vessel Profile'!$C$13))</f>
        <v/>
      </c>
      <c r="G103" s="252">
        <v>6.3</v>
      </c>
      <c r="H103" s="252">
        <v>39.799999999999997</v>
      </c>
      <c r="J103" s="256" t="str">
        <f>IF(I103="","",((I103/G103)*'Vessel Profile'!$C$13))</f>
        <v/>
      </c>
      <c r="P103" s="256" t="str">
        <f>IF(O103="","",((O103/M103)*'Vessel Profile'!$C$13))</f>
        <v/>
      </c>
      <c r="V103" s="256" t="str">
        <f>IF(U103="","",((U103/S103)*'Vessel Profile'!$C$13))</f>
        <v/>
      </c>
    </row>
    <row r="104" spans="1:22">
      <c r="A104" s="89">
        <v>7.4</v>
      </c>
      <c r="B104" s="89">
        <v>42.8</v>
      </c>
      <c r="D104" s="256" t="str">
        <f>IF(C104="","",((C104/A104)*'Vessel Profile'!$C$13))</f>
        <v/>
      </c>
      <c r="G104" s="252">
        <v>6.6</v>
      </c>
      <c r="H104" s="252">
        <v>48</v>
      </c>
      <c r="J104" s="256" t="str">
        <f>IF(I104="","",((I104/G104)*'Vessel Profile'!$C$13))</f>
        <v/>
      </c>
      <c r="P104" s="256" t="str">
        <f>IF(O104="","",((O104/M104)*'Vessel Profile'!$C$13))</f>
        <v/>
      </c>
      <c r="V104" s="256" t="str">
        <f>IF(U104="","",((U104/S104)*'Vessel Profile'!$C$13))</f>
        <v/>
      </c>
    </row>
    <row r="105" spans="1:22">
      <c r="A105" s="89">
        <v>7.1</v>
      </c>
      <c r="B105" s="89">
        <v>35.700000000000003</v>
      </c>
      <c r="D105" s="256" t="str">
        <f>IF(C105="","",((C105/A105)*'Vessel Profile'!$C$13))</f>
        <v/>
      </c>
      <c r="G105" s="252">
        <v>6.8</v>
      </c>
      <c r="H105" s="252">
        <v>62</v>
      </c>
      <c r="J105" s="256" t="str">
        <f>IF(I105="","",((I105/G105)*'Vessel Profile'!$C$13))</f>
        <v/>
      </c>
      <c r="P105" s="256" t="str">
        <f>IF(O105="","",((O105/M105)*'Vessel Profile'!$C$13))</f>
        <v/>
      </c>
      <c r="V105" s="256" t="str">
        <f>IF(U105="","",((U105/S105)*'Vessel Profile'!$C$13))</f>
        <v/>
      </c>
    </row>
    <row r="106" spans="1:22">
      <c r="A106" s="89">
        <v>6.6</v>
      </c>
      <c r="B106" s="89">
        <v>27.9</v>
      </c>
      <c r="D106" s="256" t="str">
        <f>IF(C106="","",((C106/A106)*'Vessel Profile'!$C$13))</f>
        <v/>
      </c>
      <c r="G106" s="252">
        <v>7.1</v>
      </c>
      <c r="H106" s="252">
        <v>74.5</v>
      </c>
      <c r="J106" s="256" t="str">
        <f>IF(I106="","",((I106/G106)*'Vessel Profile'!$C$13))</f>
        <v/>
      </c>
      <c r="P106" s="256" t="str">
        <f>IF(O106="","",((O106/M106)*'Vessel Profile'!$C$13))</f>
        <v/>
      </c>
      <c r="V106" s="256" t="str">
        <f>IF(U106="","",((U106/S106)*'Vessel Profile'!$C$13))</f>
        <v/>
      </c>
    </row>
    <row r="107" spans="1:22">
      <c r="A107" s="89">
        <v>6</v>
      </c>
      <c r="B107" s="89">
        <v>21.8</v>
      </c>
      <c r="D107" s="256" t="str">
        <f>IF(C107="","",((C107/A107)*'Vessel Profile'!$C$13))</f>
        <v/>
      </c>
      <c r="G107" s="252">
        <v>7.5</v>
      </c>
      <c r="H107" s="252">
        <v>88</v>
      </c>
      <c r="J107" s="256" t="str">
        <f>IF(I107="","",((I107/G107)*'Vessel Profile'!$C$13))</f>
        <v/>
      </c>
      <c r="P107" s="256" t="str">
        <f>IF(O107="","",((O107/M107)*'Vessel Profile'!$C$13))</f>
        <v/>
      </c>
      <c r="V107" s="256" t="str">
        <f>IF(U107="","",((U107/S107)*'Vessel Profile'!$C$13))</f>
        <v/>
      </c>
    </row>
    <row r="108" spans="1:22">
      <c r="A108" s="89">
        <v>5.8</v>
      </c>
      <c r="B108" s="89">
        <v>16.600000000000001</v>
      </c>
      <c r="D108" s="256" t="str">
        <f>IF(C108="","",((C108/A108)*'Vessel Profile'!$C$13))</f>
        <v/>
      </c>
      <c r="G108" s="252">
        <v>7.6</v>
      </c>
      <c r="H108" s="252">
        <v>105</v>
      </c>
      <c r="J108" s="256" t="str">
        <f>IF(I108="","",((I108/G108)*'Vessel Profile'!$C$13))</f>
        <v/>
      </c>
      <c r="P108" s="256" t="str">
        <f>IF(O108="","",((O108/M108)*'Vessel Profile'!$C$13))</f>
        <v/>
      </c>
      <c r="V108" s="256" t="str">
        <f>IF(U108="","",((U108/S108)*'Vessel Profile'!$C$13))</f>
        <v/>
      </c>
    </row>
    <row r="109" spans="1:22">
      <c r="A109" s="89">
        <v>5.3</v>
      </c>
      <c r="B109" s="89">
        <v>12.9</v>
      </c>
      <c r="D109" s="256" t="str">
        <f>IF(C109="","",((C109/A109)*'Vessel Profile'!$C$13))</f>
        <v/>
      </c>
      <c r="G109" s="252">
        <v>4.8</v>
      </c>
      <c r="H109" s="252">
        <v>23.9</v>
      </c>
      <c r="J109" s="256" t="str">
        <f>IF(I109="","",((I109/G109)*'Vessel Profile'!$C$13))</f>
        <v/>
      </c>
      <c r="P109" s="256" t="str">
        <f>IF(O109="","",((O109/M109)*'Vessel Profile'!$C$13))</f>
        <v/>
      </c>
      <c r="V109" s="256" t="str">
        <f>IF(U109="","",((U109/S109)*'Vessel Profile'!$C$13))</f>
        <v/>
      </c>
    </row>
    <row r="110" spans="1:22">
      <c r="A110" s="89">
        <v>4.8</v>
      </c>
      <c r="B110" s="89">
        <v>8.9</v>
      </c>
      <c r="D110" s="256" t="str">
        <f>IF(C110="","",((C110/A110)*'Vessel Profile'!$C$13))</f>
        <v/>
      </c>
      <c r="G110" s="252">
        <v>7.7</v>
      </c>
      <c r="H110" s="252">
        <v>32.5</v>
      </c>
      <c r="J110" s="256" t="str">
        <f>IF(I110="","",((I110/G110)*'Vessel Profile'!$C$13))</f>
        <v/>
      </c>
      <c r="P110" s="256" t="str">
        <f>IF(O110="","",((O110/M110)*'Vessel Profile'!$C$13))</f>
        <v/>
      </c>
      <c r="V110" s="256" t="str">
        <f>IF(U110="","",((U110/S110)*'Vessel Profile'!$C$13))</f>
        <v/>
      </c>
    </row>
    <row r="111" spans="1:22">
      <c r="A111" s="89">
        <v>4.4000000000000004</v>
      </c>
      <c r="B111" s="89">
        <v>6.6</v>
      </c>
      <c r="D111" s="256" t="str">
        <f>IF(C111="","",((C111/A111)*'Vessel Profile'!$C$13))</f>
        <v/>
      </c>
      <c r="G111" s="252">
        <v>7.9</v>
      </c>
      <c r="H111" s="252">
        <v>38.4</v>
      </c>
      <c r="J111" s="256" t="str">
        <f>IF(I111="","",((I111/G111)*'Vessel Profile'!$C$13))</f>
        <v/>
      </c>
      <c r="P111" s="256" t="str">
        <f>IF(O111="","",((O111/M111)*'Vessel Profile'!$C$13))</f>
        <v/>
      </c>
      <c r="V111" s="256" t="str">
        <f>IF(U111="","",((U111/S111)*'Vessel Profile'!$C$13))</f>
        <v/>
      </c>
    </row>
    <row r="112" spans="1:22">
      <c r="A112" s="89">
        <v>4</v>
      </c>
      <c r="B112" s="89">
        <v>4.4000000000000004</v>
      </c>
      <c r="D112" s="256" t="str">
        <f>IF(C112="","",((C112/A112)*'Vessel Profile'!$C$13))</f>
        <v/>
      </c>
      <c r="G112" s="252">
        <v>8.1999999999999993</v>
      </c>
      <c r="H112" s="252">
        <v>46.4</v>
      </c>
      <c r="J112" s="256" t="str">
        <f>IF(I112="","",((I112/G112)*'Vessel Profile'!$C$13))</f>
        <v/>
      </c>
      <c r="P112" s="256" t="str">
        <f>IF(O112="","",((O112/M112)*'Vessel Profile'!$C$13))</f>
        <v/>
      </c>
      <c r="V112" s="256" t="str">
        <f>IF(U112="","",((U112/S112)*'Vessel Profile'!$C$13))</f>
        <v/>
      </c>
    </row>
    <row r="113" spans="1:22">
      <c r="A113" s="89">
        <v>3.4</v>
      </c>
      <c r="B113" s="89">
        <v>2.9</v>
      </c>
      <c r="D113" s="256" t="str">
        <f>IF(C113="","",((C113/A113)*'Vessel Profile'!$C$13))</f>
        <v/>
      </c>
      <c r="G113" s="252">
        <v>8.4</v>
      </c>
      <c r="H113" s="252">
        <v>59.2</v>
      </c>
      <c r="J113" s="256" t="str">
        <f>IF(I113="","",((I113/G113)*'Vessel Profile'!$C$13))</f>
        <v/>
      </c>
      <c r="P113" s="256" t="str">
        <f>IF(O113="","",((O113/M113)*'Vessel Profile'!$C$13))</f>
        <v/>
      </c>
      <c r="V113" s="256" t="str">
        <f>IF(U113="","",((U113/S113)*'Vessel Profile'!$C$13))</f>
        <v/>
      </c>
    </row>
    <row r="114" spans="1:22">
      <c r="A114" s="89">
        <v>2.7</v>
      </c>
      <c r="B114" s="89">
        <v>1.7</v>
      </c>
      <c r="D114" s="256" t="str">
        <f>IF(C114="","",((C114/A114)*'Vessel Profile'!$C$13))</f>
        <v/>
      </c>
      <c r="G114" s="252">
        <v>8.6999999999999993</v>
      </c>
      <c r="H114" s="252">
        <v>74.3</v>
      </c>
      <c r="J114" s="256" t="str">
        <f>IF(I114="","",((I114/G114)*'Vessel Profile'!$C$13))</f>
        <v/>
      </c>
      <c r="P114" s="256" t="str">
        <f>IF(O114="","",((O114/M114)*'Vessel Profile'!$C$13))</f>
        <v/>
      </c>
      <c r="V114" s="256" t="str">
        <f>IF(U114="","",((U114/S114)*'Vessel Profile'!$C$13))</f>
        <v/>
      </c>
    </row>
    <row r="115" spans="1:22">
      <c r="A115" s="89">
        <v>3</v>
      </c>
      <c r="B115" s="89">
        <v>1.8</v>
      </c>
      <c r="D115" s="256" t="str">
        <f>IF(C115="","",((C115/A115)*'Vessel Profile'!$C$13))</f>
        <v/>
      </c>
      <c r="G115" s="252">
        <v>8.9</v>
      </c>
      <c r="H115" s="252">
        <v>90</v>
      </c>
      <c r="J115" s="256" t="str">
        <f>IF(I115="","",((I115/G115)*'Vessel Profile'!$C$13))</f>
        <v/>
      </c>
      <c r="P115" s="256" t="str">
        <f>IF(O115="","",((O115/M115)*'Vessel Profile'!$C$13))</f>
        <v/>
      </c>
      <c r="V115" s="256" t="str">
        <f>IF(U115="","",((U115/S115)*'Vessel Profile'!$C$13))</f>
        <v/>
      </c>
    </row>
    <row r="116" spans="1:22">
      <c r="A116" s="89">
        <v>4.7</v>
      </c>
      <c r="B116" s="89">
        <v>6.3</v>
      </c>
      <c r="D116" s="256" t="str">
        <f>IF(C116="","",((C116/A116)*'Vessel Profile'!$C$13))</f>
        <v/>
      </c>
      <c r="G116" s="252">
        <v>9.1999999999999993</v>
      </c>
      <c r="H116" s="252">
        <v>104.5</v>
      </c>
      <c r="J116" s="256" t="str">
        <f>IF(I116="","",((I116/G116)*'Vessel Profile'!$C$13))</f>
        <v/>
      </c>
      <c r="P116" s="256" t="str">
        <f>IF(O116="","",((O116/M116)*'Vessel Profile'!$C$13))</f>
        <v/>
      </c>
      <c r="V116" s="256" t="str">
        <f>IF(U116="","",((U116/S116)*'Vessel Profile'!$C$13))</f>
        <v/>
      </c>
    </row>
    <row r="117" spans="1:22">
      <c r="A117" s="89">
        <v>5.8</v>
      </c>
      <c r="B117" s="89">
        <v>12</v>
      </c>
      <c r="D117" s="256" t="str">
        <f>IF(C117="","",((C117/A117)*'Vessel Profile'!$C$13))</f>
        <v/>
      </c>
      <c r="J117" s="256" t="str">
        <f>IF(I117="","",((I117/G117)*'Vessel Profile'!$C$13))</f>
        <v/>
      </c>
      <c r="P117" s="256" t="str">
        <f>IF(O117="","",((O117/M117)*'Vessel Profile'!$C$13))</f>
        <v/>
      </c>
      <c r="V117" s="256" t="str">
        <f>IF(U117="","",((U117/S117)*'Vessel Profile'!$C$13))</f>
        <v/>
      </c>
    </row>
    <row r="118" spans="1:22">
      <c r="A118" s="89">
        <v>6.9</v>
      </c>
      <c r="B118" s="89">
        <v>20.5</v>
      </c>
      <c r="D118" s="256" t="str">
        <f>IF(C118="","",((C118/A118)*'Vessel Profile'!$C$13))</f>
        <v/>
      </c>
      <c r="J118" s="256" t="str">
        <f>IF(I118="","",((I118/G118)*'Vessel Profile'!$C$13))</f>
        <v/>
      </c>
      <c r="P118" s="256" t="str">
        <f>IF(O118="","",((O118/M118)*'Vessel Profile'!$C$13))</f>
        <v/>
      </c>
      <c r="V118" s="256" t="str">
        <f>IF(U118="","",((U118/S118)*'Vessel Profile'!$C$13))</f>
        <v/>
      </c>
    </row>
    <row r="119" spans="1:22">
      <c r="A119" s="89">
        <v>7.8</v>
      </c>
      <c r="B119" s="89">
        <v>33.700000000000003</v>
      </c>
      <c r="D119" s="256" t="str">
        <f>IF(C119="","",((C119/A119)*'Vessel Profile'!$C$13))</f>
        <v/>
      </c>
      <c r="J119" s="256" t="str">
        <f>IF(I119="","",((I119/G119)*'Vessel Profile'!$C$13))</f>
        <v/>
      </c>
      <c r="P119" s="256" t="str">
        <f>IF(O119="","",((O119/M119)*'Vessel Profile'!$C$13))</f>
        <v/>
      </c>
      <c r="V119" s="256" t="str">
        <f>IF(U119="","",((U119/S119)*'Vessel Profile'!$C$13))</f>
        <v/>
      </c>
    </row>
    <row r="120" spans="1:22">
      <c r="A120" s="89">
        <v>8.3000000000000007</v>
      </c>
      <c r="B120" s="89">
        <v>50.3</v>
      </c>
      <c r="D120" s="256" t="str">
        <f>IF(C120="","",((C120/A120)*'Vessel Profile'!$C$13))</f>
        <v/>
      </c>
      <c r="J120" s="256" t="str">
        <f>IF(I120="","",((I120/G120)*'Vessel Profile'!$C$13))</f>
        <v/>
      </c>
      <c r="P120" s="256" t="str">
        <f>IF(O120="","",((O120/M120)*'Vessel Profile'!$C$13))</f>
        <v/>
      </c>
      <c r="V120" s="256" t="str">
        <f>IF(U120="","",((U120/S120)*'Vessel Profile'!$C$13))</f>
        <v/>
      </c>
    </row>
    <row r="121" spans="1:22">
      <c r="A121" s="89">
        <v>8.9</v>
      </c>
      <c r="B121" s="89">
        <v>69.7</v>
      </c>
      <c r="D121" s="256" t="str">
        <f>IF(C121="","",((C121/A121)*'Vessel Profile'!$C$13))</f>
        <v/>
      </c>
      <c r="J121" s="256" t="str">
        <f>IF(I121="","",((I121/G121)*'Vessel Profile'!$C$13))</f>
        <v/>
      </c>
      <c r="P121" s="256" t="str">
        <f>IF(O121="","",((O121/M121)*'Vessel Profile'!$C$13))</f>
        <v/>
      </c>
      <c r="V121" s="256" t="str">
        <f>IF(U121="","",((U121/S121)*'Vessel Profile'!$C$13))</f>
        <v/>
      </c>
    </row>
    <row r="122" spans="1:22">
      <c r="A122" s="89">
        <v>8.3000000000000007</v>
      </c>
      <c r="B122" s="89">
        <v>48</v>
      </c>
      <c r="D122" s="256" t="str">
        <f>IF(C122="","",((C122/A122)*'Vessel Profile'!$C$13))</f>
        <v/>
      </c>
      <c r="J122" s="256" t="str">
        <f>IF(I122="","",((I122/G122)*'Vessel Profile'!$C$13))</f>
        <v/>
      </c>
      <c r="P122" s="256" t="str">
        <f>IF(O122="","",((O122/M122)*'Vessel Profile'!$C$13))</f>
        <v/>
      </c>
      <c r="V122" s="256" t="str">
        <f>IF(U122="","",((U122/S122)*'Vessel Profile'!$C$13))</f>
        <v/>
      </c>
    </row>
    <row r="123" spans="1:22">
      <c r="A123" s="89">
        <v>7.5</v>
      </c>
      <c r="B123" s="89">
        <v>40</v>
      </c>
      <c r="D123" s="256" t="str">
        <f>IF(C123="","",((C123/A123)*'Vessel Profile'!$C$13))</f>
        <v/>
      </c>
      <c r="J123" s="256" t="str">
        <f>IF(I123="","",((I123/G123)*'Vessel Profile'!$C$13))</f>
        <v/>
      </c>
      <c r="P123" s="256" t="str">
        <f>IF(O123="","",((O123/M123)*'Vessel Profile'!$C$13))</f>
        <v/>
      </c>
      <c r="V123" s="256" t="str">
        <f>IF(U123="","",((U123/S123)*'Vessel Profile'!$C$13))</f>
        <v/>
      </c>
    </row>
    <row r="124" spans="1:22">
      <c r="A124" s="89">
        <v>6.7</v>
      </c>
      <c r="B124" s="89">
        <v>32</v>
      </c>
      <c r="D124" s="256" t="str">
        <f>IF(C124="","",((C124/A124)*'Vessel Profile'!$C$13))</f>
        <v/>
      </c>
      <c r="J124" s="256" t="str">
        <f>IF(I124="","",((I124/G124)*'Vessel Profile'!$C$13))</f>
        <v/>
      </c>
      <c r="P124" s="256" t="str">
        <f>IF(O124="","",((O124/M124)*'Vessel Profile'!$C$13))</f>
        <v/>
      </c>
      <c r="V124" s="256" t="str">
        <f>IF(U124="","",((U124/S124)*'Vessel Profile'!$C$13))</f>
        <v/>
      </c>
    </row>
    <row r="125" spans="1:22">
      <c r="A125" s="89">
        <v>6.6</v>
      </c>
      <c r="B125" s="89">
        <v>24.6</v>
      </c>
      <c r="D125" s="256" t="str">
        <f>IF(C125="","",((C125/A125)*'Vessel Profile'!$C$13))</f>
        <v/>
      </c>
      <c r="J125" s="256" t="str">
        <f>IF(I125="","",((I125/G125)*'Vessel Profile'!$C$13))</f>
        <v/>
      </c>
      <c r="P125" s="256" t="str">
        <f>IF(O125="","",((O125/M125)*'Vessel Profile'!$C$13))</f>
        <v/>
      </c>
      <c r="V125" s="256" t="str">
        <f>IF(U125="","",((U125/S125)*'Vessel Profile'!$C$13))</f>
        <v/>
      </c>
    </row>
    <row r="126" spans="1:22">
      <c r="A126" s="89">
        <v>2.2999999999999998</v>
      </c>
      <c r="B126" s="89">
        <v>2.6</v>
      </c>
      <c r="D126" s="256" t="str">
        <f>IF(C126="","",((C126/A126)*'Vessel Profile'!$C$13))</f>
        <v/>
      </c>
      <c r="J126" s="256" t="str">
        <f>IF(I126="","",((I126/G126)*'Vessel Profile'!$C$13))</f>
        <v/>
      </c>
      <c r="P126" s="256" t="str">
        <f>IF(O126="","",((O126/M126)*'Vessel Profile'!$C$13))</f>
        <v/>
      </c>
      <c r="V126" s="256" t="str">
        <f>IF(U126="","",((U126/S126)*'Vessel Profile'!$C$13))</f>
        <v/>
      </c>
    </row>
    <row r="127" spans="1:22">
      <c r="A127" s="89">
        <v>2.8</v>
      </c>
      <c r="B127" s="89">
        <v>4.5999999999999996</v>
      </c>
      <c r="D127" s="256" t="str">
        <f>IF(C127="","",((C127/A127)*'Vessel Profile'!$C$13))</f>
        <v/>
      </c>
      <c r="J127" s="256" t="str">
        <f>IF(I127="","",((I127/G127)*'Vessel Profile'!$C$13))</f>
        <v/>
      </c>
      <c r="P127" s="256" t="str">
        <f>IF(O127="","",((O127/M127)*'Vessel Profile'!$C$13))</f>
        <v/>
      </c>
      <c r="V127" s="256" t="str">
        <f>IF(U127="","",((U127/S127)*'Vessel Profile'!$C$13))</f>
        <v/>
      </c>
    </row>
    <row r="128" spans="1:22">
      <c r="A128" s="89">
        <v>3.1</v>
      </c>
      <c r="B128" s="89">
        <v>6.4</v>
      </c>
      <c r="D128" s="256" t="str">
        <f>IF(C128="","",((C128/A128)*'Vessel Profile'!$C$13))</f>
        <v/>
      </c>
      <c r="J128" s="256" t="str">
        <f>IF(I128="","",((I128/G128)*'Vessel Profile'!$C$13))</f>
        <v/>
      </c>
      <c r="P128" s="256" t="str">
        <f>IF(O128="","",((O128/M128)*'Vessel Profile'!$C$13))</f>
        <v/>
      </c>
      <c r="V128" s="256" t="str">
        <f>IF(U128="","",((U128/S128)*'Vessel Profile'!$C$13))</f>
        <v/>
      </c>
    </row>
    <row r="129" spans="1:22">
      <c r="A129" s="89">
        <v>3.9</v>
      </c>
      <c r="B129" s="89">
        <v>9.3000000000000007</v>
      </c>
      <c r="D129" s="256" t="str">
        <f>IF(C129="","",((C129/A129)*'Vessel Profile'!$C$13))</f>
        <v/>
      </c>
      <c r="J129" s="256" t="str">
        <f>IF(I129="","",((I129/G129)*'Vessel Profile'!$C$13))</f>
        <v/>
      </c>
      <c r="P129" s="256" t="str">
        <f>IF(O129="","",((O129/M129)*'Vessel Profile'!$C$13))</f>
        <v/>
      </c>
      <c r="V129" s="256" t="str">
        <f>IF(U129="","",((U129/S129)*'Vessel Profile'!$C$13))</f>
        <v/>
      </c>
    </row>
    <row r="130" spans="1:22">
      <c r="A130" s="89">
        <v>4.4000000000000004</v>
      </c>
      <c r="B130" s="89">
        <v>13.3</v>
      </c>
      <c r="D130" s="256" t="str">
        <f>IF(C130="","",((C130/A130)*'Vessel Profile'!$C$13))</f>
        <v/>
      </c>
      <c r="J130" s="256" t="str">
        <f>IF(I130="","",((I130/G130)*'Vessel Profile'!$C$13))</f>
        <v/>
      </c>
      <c r="P130" s="256" t="str">
        <f>IF(O130="","",((O130/M130)*'Vessel Profile'!$C$13))</f>
        <v/>
      </c>
      <c r="V130" s="256" t="str">
        <f>IF(U130="","",((U130/S130)*'Vessel Profile'!$C$13))</f>
        <v/>
      </c>
    </row>
    <row r="131" spans="1:22">
      <c r="A131" s="89">
        <v>5.3</v>
      </c>
      <c r="B131" s="89">
        <v>24.1</v>
      </c>
      <c r="D131" s="256" t="str">
        <f>IF(C131="","",((C131/A131)*'Vessel Profile'!$C$13))</f>
        <v/>
      </c>
      <c r="J131" s="256" t="str">
        <f>IF(I131="","",((I131/G131)*'Vessel Profile'!$C$13))</f>
        <v/>
      </c>
      <c r="P131" s="256" t="str">
        <f>IF(O131="","",((O131/M131)*'Vessel Profile'!$C$13))</f>
        <v/>
      </c>
      <c r="V131" s="256" t="str">
        <f>IF(U131="","",((U131/S131)*'Vessel Profile'!$C$13))</f>
        <v/>
      </c>
    </row>
    <row r="132" spans="1:22">
      <c r="A132" s="89">
        <v>6.4</v>
      </c>
      <c r="B132" s="89">
        <v>43</v>
      </c>
      <c r="D132" s="256" t="str">
        <f>IF(C132="","",((C132/A132)*'Vessel Profile'!$C$13))</f>
        <v/>
      </c>
      <c r="J132" s="256" t="str">
        <f>IF(I132="","",((I132/G132)*'Vessel Profile'!$C$13))</f>
        <v/>
      </c>
      <c r="P132" s="256" t="str">
        <f>IF(O132="","",((O132/M132)*'Vessel Profile'!$C$13))</f>
        <v/>
      </c>
      <c r="V132" s="256" t="str">
        <f>IF(U132="","",((U132/S132)*'Vessel Profile'!$C$13))</f>
        <v/>
      </c>
    </row>
    <row r="133" spans="1:22">
      <c r="A133" s="89">
        <v>7.2</v>
      </c>
      <c r="B133" s="89">
        <v>68.7</v>
      </c>
      <c r="D133" s="256" t="str">
        <f>IF(C133="","",((C133/A133)*'Vessel Profile'!$C$13))</f>
        <v/>
      </c>
      <c r="J133" s="256" t="str">
        <f>IF(I133="","",((I133/G133)*'Vessel Profile'!$C$13))</f>
        <v/>
      </c>
      <c r="P133" s="256" t="str">
        <f>IF(O133="","",((O133/M133)*'Vessel Profile'!$C$13))</f>
        <v/>
      </c>
      <c r="V133" s="256" t="str">
        <f>IF(U133="","",((U133/S133)*'Vessel Profile'!$C$13))</f>
        <v/>
      </c>
    </row>
    <row r="134" spans="1:22">
      <c r="A134" s="89">
        <v>7.8</v>
      </c>
      <c r="B134" s="89">
        <v>106</v>
      </c>
      <c r="D134" s="256" t="str">
        <f>IF(C134="","",((C134/A134)*'Vessel Profile'!$C$13))</f>
        <v/>
      </c>
      <c r="J134" s="256" t="str">
        <f>IF(I134="","",((I134/G134)*'Vessel Profile'!$C$13))</f>
        <v/>
      </c>
      <c r="P134" s="256" t="str">
        <f>IF(O134="","",((O134/M134)*'Vessel Profile'!$C$13))</f>
        <v/>
      </c>
      <c r="V134" s="256" t="str">
        <f>IF(U134="","",((U134/S134)*'Vessel Profile'!$C$13))</f>
        <v/>
      </c>
    </row>
    <row r="135" spans="1:22">
      <c r="A135" s="89">
        <v>8.5</v>
      </c>
      <c r="B135" s="89">
        <v>157</v>
      </c>
      <c r="D135" s="256" t="str">
        <f>IF(C135="","",((C135/A135)*'Vessel Profile'!$C$13))</f>
        <v/>
      </c>
      <c r="J135" s="256" t="str">
        <f>IF(I135="","",((I135/G135)*'Vessel Profile'!$C$13))</f>
        <v/>
      </c>
      <c r="P135" s="256" t="str">
        <f>IF(O135="","",((O135/M135)*'Vessel Profile'!$C$13))</f>
        <v/>
      </c>
      <c r="V135" s="256" t="str">
        <f>IF(U135="","",((U135/S135)*'Vessel Profile'!$C$13))</f>
        <v/>
      </c>
    </row>
    <row r="136" spans="1:22">
      <c r="A136" s="89">
        <v>8.6999999999999993</v>
      </c>
      <c r="B136" s="89">
        <v>152</v>
      </c>
      <c r="D136" s="256" t="str">
        <f>IF(C136="","",((C136/A136)*'Vessel Profile'!$C$13))</f>
        <v/>
      </c>
      <c r="J136" s="256" t="str">
        <f>IF(I136="","",((I136/G136)*'Vessel Profile'!$C$13))</f>
        <v/>
      </c>
      <c r="P136" s="256" t="str">
        <f>IF(O136="","",((O136/M136)*'Vessel Profile'!$C$13))</f>
        <v/>
      </c>
      <c r="V136" s="256" t="str">
        <f>IF(U136="","",((U136/S136)*'Vessel Profile'!$C$13))</f>
        <v/>
      </c>
    </row>
    <row r="137" spans="1:22">
      <c r="A137" s="89">
        <v>8</v>
      </c>
      <c r="B137" s="89">
        <v>103</v>
      </c>
      <c r="D137" s="256" t="str">
        <f>IF(C137="","",((C137/A137)*'Vessel Profile'!$C$13))</f>
        <v/>
      </c>
      <c r="J137" s="256" t="str">
        <f>IF(I137="","",((I137/G137)*'Vessel Profile'!$C$13))</f>
        <v/>
      </c>
      <c r="P137" s="256" t="str">
        <f>IF(O137="","",((O137/M137)*'Vessel Profile'!$C$13))</f>
        <v/>
      </c>
      <c r="V137" s="256" t="str">
        <f>IF(U137="","",((U137/S137)*'Vessel Profile'!$C$13))</f>
        <v/>
      </c>
    </row>
    <row r="138" spans="1:22">
      <c r="A138" s="89">
        <v>7.2</v>
      </c>
      <c r="B138" s="89">
        <v>65.599999999999994</v>
      </c>
      <c r="D138" s="256" t="str">
        <f>IF(C138="","",((C138/A138)*'Vessel Profile'!$C$13))</f>
        <v/>
      </c>
      <c r="J138" s="256" t="str">
        <f>IF(I138="","",((I138/G138)*'Vessel Profile'!$C$13))</f>
        <v/>
      </c>
      <c r="P138" s="256" t="str">
        <f>IF(O138="","",((O138/M138)*'Vessel Profile'!$C$13))</f>
        <v/>
      </c>
      <c r="V138" s="256" t="str">
        <f>IF(U138="","",((U138/S138)*'Vessel Profile'!$C$13))</f>
        <v/>
      </c>
    </row>
    <row r="139" spans="1:22">
      <c r="A139" s="109">
        <v>6.5</v>
      </c>
      <c r="B139" s="109">
        <v>38.6</v>
      </c>
      <c r="C139" s="109"/>
      <c r="D139" s="256" t="str">
        <f>IF(C139="","",((C139/A139)*'Vessel Profile'!$C$13))</f>
        <v/>
      </c>
      <c r="J139" s="256" t="str">
        <f>IF(I139="","",((I139/G139)*'Vessel Profile'!$C$13))</f>
        <v/>
      </c>
      <c r="P139" s="256" t="str">
        <f>IF(O139="","",((O139/M139)*'Vessel Profile'!$C$13))</f>
        <v/>
      </c>
      <c r="V139" s="256" t="str">
        <f>IF(U139="","",((U139/S139)*'Vessel Profile'!$C$13))</f>
        <v/>
      </c>
    </row>
    <row r="140" spans="1:22">
      <c r="A140" s="109">
        <v>5.8</v>
      </c>
      <c r="B140" s="109">
        <v>22.8</v>
      </c>
      <c r="C140" s="109"/>
      <c r="D140" s="256" t="str">
        <f>IF(C140="","",((C140/A140)*'Vessel Profile'!$C$13))</f>
        <v/>
      </c>
      <c r="J140" s="256" t="str">
        <f>IF(I140="","",((I140/G140)*'Vessel Profile'!$C$13))</f>
        <v/>
      </c>
      <c r="P140" s="256" t="str">
        <f>IF(O140="","",((O140/M140)*'Vessel Profile'!$C$13))</f>
        <v/>
      </c>
      <c r="V140" s="256" t="str">
        <f>IF(U140="","",((U140/S140)*'Vessel Profile'!$C$13))</f>
        <v/>
      </c>
    </row>
    <row r="141" spans="1:22">
      <c r="A141" s="109">
        <v>4.8</v>
      </c>
      <c r="B141" s="109">
        <v>10.8</v>
      </c>
      <c r="C141" s="109"/>
      <c r="D141" s="256" t="str">
        <f>IF(C141="","",((C141/A141)*'Vessel Profile'!$C$13))</f>
        <v/>
      </c>
      <c r="J141" s="256" t="str">
        <f>IF(I141="","",((I141/G141)*'Vessel Profile'!$C$13))</f>
        <v/>
      </c>
      <c r="P141" s="256" t="str">
        <f>IF(O141="","",((O141/M141)*'Vessel Profile'!$C$13))</f>
        <v/>
      </c>
      <c r="V141" s="256" t="str">
        <f>IF(U141="","",((U141/S141)*'Vessel Profile'!$C$13))</f>
        <v/>
      </c>
    </row>
    <row r="142" spans="1:22">
      <c r="A142" s="109">
        <v>4</v>
      </c>
      <c r="B142" s="109">
        <v>5.65</v>
      </c>
      <c r="C142" s="109"/>
      <c r="D142" s="256" t="str">
        <f>IF(C142="","",((C142/A142)*'Vessel Profile'!$C$13))</f>
        <v/>
      </c>
      <c r="J142" s="256" t="str">
        <f>IF(I142="","",((I142/G142)*'Vessel Profile'!$C$13))</f>
        <v/>
      </c>
      <c r="P142" s="256" t="str">
        <f>IF(O142="","",((O142/M142)*'Vessel Profile'!$C$13))</f>
        <v/>
      </c>
      <c r="V142" s="256" t="str">
        <f>IF(U142="","",((U142/S142)*'Vessel Profile'!$C$13))</f>
        <v/>
      </c>
    </row>
    <row r="143" spans="1:22">
      <c r="A143" s="109">
        <v>3.4</v>
      </c>
      <c r="B143" s="109">
        <v>3</v>
      </c>
      <c r="C143" s="109"/>
      <c r="D143" s="256" t="str">
        <f>IF(C143="","",((C143/A143)*'Vessel Profile'!$C$13))</f>
        <v/>
      </c>
      <c r="J143" s="256" t="str">
        <f>IF(I143="","",((I143/G143)*'Vessel Profile'!$C$13))</f>
        <v/>
      </c>
      <c r="P143" s="256" t="str">
        <f>IF(O143="","",((O143/M143)*'Vessel Profile'!$C$13))</f>
        <v/>
      </c>
      <c r="V143" s="256" t="str">
        <f>IF(U143="","",((U143/S143)*'Vessel Profile'!$C$13))</f>
        <v/>
      </c>
    </row>
    <row r="144" spans="1:22">
      <c r="A144" s="109">
        <v>3.2</v>
      </c>
      <c r="B144" s="109">
        <v>2.4</v>
      </c>
      <c r="C144" s="109"/>
      <c r="D144" s="256" t="str">
        <f>IF(C144="","",((C144/A144)*'Vessel Profile'!$C$13))</f>
        <v/>
      </c>
      <c r="J144" s="256" t="str">
        <f>IF(I144="","",((I144/G144)*'Vessel Profile'!$C$13))</f>
        <v/>
      </c>
      <c r="P144" s="256" t="str">
        <f>IF(O144="","",((O144/M144)*'Vessel Profile'!$C$13))</f>
        <v/>
      </c>
      <c r="V144" s="256" t="str">
        <f>IF(U144="","",((U144/S144)*'Vessel Profile'!$C$13))</f>
        <v/>
      </c>
    </row>
    <row r="145" spans="1:22">
      <c r="A145" s="109">
        <v>6.3</v>
      </c>
      <c r="B145" s="109">
        <v>41.5</v>
      </c>
      <c r="C145" s="109"/>
      <c r="D145" s="256" t="str">
        <f>IF(C145="","",((C145/A145)*'Vessel Profile'!$C$13))</f>
        <v/>
      </c>
      <c r="J145" s="256" t="str">
        <f>IF(I145="","",((I145/G145)*'Vessel Profile'!$C$13))</f>
        <v/>
      </c>
      <c r="P145" s="256" t="str">
        <f>IF(O145="","",((O145/M145)*'Vessel Profile'!$C$13))</f>
        <v/>
      </c>
      <c r="V145" s="256" t="str">
        <f>IF(U145="","",((U145/S145)*'Vessel Profile'!$C$13))</f>
        <v/>
      </c>
    </row>
    <row r="146" spans="1:22">
      <c r="A146" s="109">
        <v>4.0999999999999996</v>
      </c>
      <c r="B146" s="109">
        <v>5.6</v>
      </c>
      <c r="C146" s="109"/>
      <c r="D146" s="256" t="str">
        <f>IF(C146="","",((C146/A146)*'Vessel Profile'!$C$13))</f>
        <v/>
      </c>
      <c r="J146" s="256" t="str">
        <f>IF(I146="","",((I146/G146)*'Vessel Profile'!$C$13))</f>
        <v/>
      </c>
      <c r="P146" s="256" t="str">
        <f>IF(O146="","",((O146/M146)*'Vessel Profile'!$C$13))</f>
        <v/>
      </c>
      <c r="V146" s="256" t="str">
        <f>IF(U146="","",((U146/S146)*'Vessel Profile'!$C$13))</f>
        <v/>
      </c>
    </row>
    <row r="147" spans="1:22">
      <c r="A147" s="109">
        <v>4.0999999999999996</v>
      </c>
      <c r="B147" s="109">
        <v>5.2</v>
      </c>
      <c r="C147" s="109"/>
      <c r="D147" s="256" t="str">
        <f>IF(C147="","",((C147/A147)*'Vessel Profile'!$C$13))</f>
        <v/>
      </c>
      <c r="J147" s="256" t="str">
        <f>IF(I147="","",((I147/G147)*'Vessel Profile'!$C$13))</f>
        <v/>
      </c>
      <c r="P147" s="256" t="str">
        <f>IF(O147="","",((O147/M147)*'Vessel Profile'!$C$13))</f>
        <v/>
      </c>
      <c r="V147" s="256" t="str">
        <f>IF(U147="","",((U147/S147)*'Vessel Profile'!$C$13))</f>
        <v/>
      </c>
    </row>
    <row r="148" spans="1:22">
      <c r="A148" s="109"/>
      <c r="B148" s="109"/>
      <c r="C148" s="109"/>
      <c r="D148" s="109"/>
    </row>
  </sheetData>
  <sheetProtection sheet="1" objects="1" scenarios="1"/>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249977111117893"/>
  </sheetPr>
  <dimension ref="A1:K46"/>
  <sheetViews>
    <sheetView showGridLines="0" topLeftCell="A5" zoomScale="75" zoomScaleNormal="75" workbookViewId="0">
      <selection activeCell="C28" sqref="C28"/>
    </sheetView>
  </sheetViews>
  <sheetFormatPr baseColWidth="10" defaultColWidth="0" defaultRowHeight="15" zeroHeight="1"/>
  <cols>
    <col min="1" max="1" width="8.83203125" style="4" customWidth="1"/>
    <col min="2" max="2" width="24.33203125" customWidth="1"/>
    <col min="3" max="3" width="20.1640625" customWidth="1"/>
    <col min="4" max="4" width="18.1640625" customWidth="1"/>
    <col min="5" max="5" width="14.33203125" customWidth="1"/>
    <col min="6" max="6" width="3.5" customWidth="1"/>
    <col min="7" max="7" width="24.5" customWidth="1"/>
    <col min="8" max="8" width="18.6640625" customWidth="1"/>
    <col min="9" max="9" width="13.5" customWidth="1"/>
    <col min="10" max="11" width="8.83203125" customWidth="1"/>
    <col min="12" max="16384" width="8.83203125" hidden="1"/>
  </cols>
  <sheetData>
    <row r="1" spans="1:10" s="23" customFormat="1"/>
    <row r="2" spans="1:10" s="23" customFormat="1"/>
    <row r="3" spans="1:10" s="23" customFormat="1"/>
    <row r="4" spans="1:10" s="23" customFormat="1"/>
    <row r="5" spans="1:10" s="23" customFormat="1"/>
    <row r="6" spans="1:10" s="23" customFormat="1"/>
    <row r="7" spans="1:10" s="23" customFormat="1">
      <c r="A7" s="89"/>
      <c r="B7" s="124" t="s">
        <v>91</v>
      </c>
      <c r="C7" s="124"/>
      <c r="D7" s="124" t="s">
        <v>29</v>
      </c>
      <c r="E7" s="124" t="s">
        <v>89</v>
      </c>
      <c r="F7" s="124"/>
      <c r="G7" s="124" t="s">
        <v>90</v>
      </c>
      <c r="H7" s="807" t="s">
        <v>92</v>
      </c>
      <c r="I7" s="807"/>
    </row>
    <row r="8" spans="1:10" s="89" customFormat="1">
      <c r="B8" s="124"/>
      <c r="C8" s="124"/>
      <c r="D8" s="124"/>
      <c r="E8" s="124"/>
      <c r="F8" s="124"/>
      <c r="G8" s="125"/>
    </row>
    <row r="9" spans="1:10" s="23" customFormat="1">
      <c r="A9" s="89"/>
      <c r="B9" s="124"/>
      <c r="C9" s="126"/>
      <c r="D9" s="125"/>
      <c r="E9" s="125"/>
      <c r="F9" s="125"/>
      <c r="G9" s="125"/>
    </row>
    <row r="10" spans="1:10" ht="26.25" customHeight="1">
      <c r="B10" s="823" t="s">
        <v>84</v>
      </c>
      <c r="C10" s="823"/>
      <c r="D10" s="823"/>
      <c r="E10" s="823"/>
      <c r="F10" s="823"/>
      <c r="G10" s="823"/>
      <c r="H10" s="823"/>
      <c r="I10" s="823"/>
      <c r="J10" s="823"/>
    </row>
    <row r="11" spans="1:10" ht="33" customHeight="1">
      <c r="B11" s="130" t="s">
        <v>81</v>
      </c>
      <c r="C11" s="17" t="s">
        <v>97</v>
      </c>
      <c r="D11" s="17" t="s">
        <v>23</v>
      </c>
      <c r="E11" s="17" t="s">
        <v>98</v>
      </c>
      <c r="F11" s="3"/>
      <c r="G11" s="130" t="s">
        <v>82</v>
      </c>
      <c r="H11" s="17" t="s">
        <v>97</v>
      </c>
      <c r="I11" s="17" t="s">
        <v>23</v>
      </c>
      <c r="J11" s="17" t="s">
        <v>98</v>
      </c>
    </row>
    <row r="12" spans="1:10">
      <c r="B12" s="17"/>
      <c r="C12" s="90"/>
      <c r="D12" s="90"/>
      <c r="E12" s="90"/>
      <c r="F12" s="3"/>
      <c r="G12" s="17"/>
      <c r="H12" s="90"/>
      <c r="I12" s="90"/>
      <c r="J12" s="90"/>
    </row>
    <row r="13" spans="1:10" ht="19.5" customHeight="1">
      <c r="B13" s="17" t="s">
        <v>24</v>
      </c>
      <c r="C13" s="127">
        <v>350</v>
      </c>
      <c r="D13" s="128">
        <v>100</v>
      </c>
      <c r="E13" s="51">
        <f t="shared" ref="E13:E18" si="0">D13/C13</f>
        <v>0.2857142857142857</v>
      </c>
      <c r="F13" s="3"/>
      <c r="G13" s="17" t="s">
        <v>24</v>
      </c>
      <c r="H13" s="127">
        <v>0</v>
      </c>
      <c r="I13" s="128">
        <v>0</v>
      </c>
      <c r="J13" s="51" t="e">
        <f t="shared" ref="J13:J18" si="1">I13/H13</f>
        <v>#DIV/0!</v>
      </c>
    </row>
    <row r="14" spans="1:10" ht="18.75" customHeight="1">
      <c r="B14" s="17" t="s">
        <v>95</v>
      </c>
      <c r="C14" s="127">
        <v>1200</v>
      </c>
      <c r="D14" s="128">
        <v>500</v>
      </c>
      <c r="E14" s="51">
        <f t="shared" si="0"/>
        <v>0.41666666666666669</v>
      </c>
      <c r="F14" s="3"/>
      <c r="G14" s="17" t="s">
        <v>95</v>
      </c>
      <c r="H14" s="127">
        <v>0</v>
      </c>
      <c r="I14" s="128">
        <v>0</v>
      </c>
      <c r="J14" s="51" t="e">
        <f t="shared" si="1"/>
        <v>#DIV/0!</v>
      </c>
    </row>
    <row r="15" spans="1:10" ht="17.25" customHeight="1">
      <c r="B15" s="17" t="s">
        <v>214</v>
      </c>
      <c r="C15" s="127">
        <v>5000</v>
      </c>
      <c r="D15" s="128">
        <v>1500</v>
      </c>
      <c r="E15" s="51">
        <f t="shared" si="0"/>
        <v>0.3</v>
      </c>
      <c r="F15" s="3"/>
      <c r="G15" s="17" t="s">
        <v>214</v>
      </c>
      <c r="H15" s="127">
        <v>0</v>
      </c>
      <c r="I15" s="128">
        <v>0</v>
      </c>
      <c r="J15" s="51" t="e">
        <f t="shared" si="1"/>
        <v>#DIV/0!</v>
      </c>
    </row>
    <row r="16" spans="1:10" s="89" customFormat="1" ht="15" customHeight="1">
      <c r="B16" s="17" t="s">
        <v>215</v>
      </c>
      <c r="C16" s="127">
        <v>20000</v>
      </c>
      <c r="D16" s="128">
        <v>25000</v>
      </c>
      <c r="E16" s="51">
        <f>D16/C16</f>
        <v>1.25</v>
      </c>
      <c r="G16" s="17" t="s">
        <v>215</v>
      </c>
      <c r="H16" s="127">
        <v>0</v>
      </c>
      <c r="I16" s="128">
        <v>0</v>
      </c>
      <c r="J16" s="51" t="e">
        <f t="shared" si="1"/>
        <v>#DIV/0!</v>
      </c>
    </row>
    <row r="17" spans="2:10" ht="16">
      <c r="B17" s="148" t="s">
        <v>25</v>
      </c>
      <c r="C17" s="127">
        <v>0</v>
      </c>
      <c r="D17" s="129">
        <v>0</v>
      </c>
      <c r="E17" s="51" t="e">
        <f t="shared" si="0"/>
        <v>#DIV/0!</v>
      </c>
      <c r="F17" s="3"/>
      <c r="G17" s="148" t="s">
        <v>25</v>
      </c>
      <c r="H17" s="127">
        <v>0</v>
      </c>
      <c r="I17" s="129">
        <v>0</v>
      </c>
      <c r="J17" s="51" t="e">
        <f t="shared" si="1"/>
        <v>#DIV/0!</v>
      </c>
    </row>
    <row r="18" spans="2:10" ht="16">
      <c r="B18" s="148" t="s">
        <v>25</v>
      </c>
      <c r="C18" s="127">
        <v>0</v>
      </c>
      <c r="D18" s="129">
        <v>0</v>
      </c>
      <c r="E18" s="51" t="e">
        <f t="shared" si="0"/>
        <v>#DIV/0!</v>
      </c>
      <c r="F18" s="3"/>
      <c r="G18" s="148" t="s">
        <v>25</v>
      </c>
      <c r="H18" s="127">
        <v>0</v>
      </c>
      <c r="I18" s="129">
        <v>0</v>
      </c>
      <c r="J18" s="51" t="e">
        <f t="shared" si="1"/>
        <v>#DIV/0!</v>
      </c>
    </row>
    <row r="19" spans="2:10" ht="16">
      <c r="B19" s="17" t="s">
        <v>22</v>
      </c>
      <c r="C19" s="12"/>
      <c r="D19" s="12"/>
      <c r="E19" s="51">
        <f>SUMIF(E13:E18,"&gt;0")</f>
        <v>2.2523809523809524</v>
      </c>
      <c r="G19" s="17" t="s">
        <v>22</v>
      </c>
      <c r="H19" s="12"/>
      <c r="I19" s="12"/>
      <c r="J19" s="51">
        <f>SUMIF(J13:J18,"&gt;0")</f>
        <v>0</v>
      </c>
    </row>
    <row r="20" spans="2:10" s="23" customFormat="1">
      <c r="B20" s="26"/>
      <c r="C20" s="13"/>
      <c r="D20" s="13"/>
      <c r="E20" s="27"/>
      <c r="G20" s="26"/>
      <c r="H20" s="13"/>
      <c r="I20" s="13"/>
      <c r="J20" s="27"/>
    </row>
    <row r="21" spans="2:10"/>
    <row r="22" spans="2:10" s="23" customFormat="1">
      <c r="B22" s="823" t="s">
        <v>96</v>
      </c>
      <c r="C22" s="823"/>
      <c r="D22" s="823"/>
      <c r="E22" s="823"/>
      <c r="F22" s="823"/>
      <c r="G22" s="823"/>
      <c r="H22" s="823"/>
      <c r="I22" s="823"/>
      <c r="J22" s="823"/>
    </row>
    <row r="23" spans="2:10" ht="32">
      <c r="B23" s="130" t="s">
        <v>26</v>
      </c>
      <c r="C23" s="17" t="s">
        <v>97</v>
      </c>
      <c r="D23" s="17" t="s">
        <v>23</v>
      </c>
      <c r="E23" s="17" t="s">
        <v>98</v>
      </c>
      <c r="G23" s="130" t="s">
        <v>27</v>
      </c>
      <c r="H23" s="17" t="s">
        <v>97</v>
      </c>
      <c r="I23" s="17" t="s">
        <v>23</v>
      </c>
      <c r="J23" s="17" t="s">
        <v>98</v>
      </c>
    </row>
    <row r="24" spans="2:10">
      <c r="B24" s="17"/>
      <c r="C24" s="90"/>
      <c r="D24" s="90"/>
      <c r="E24" s="90"/>
      <c r="G24" s="17"/>
      <c r="H24" s="90"/>
      <c r="I24" s="90"/>
      <c r="J24" s="90"/>
    </row>
    <row r="25" spans="2:10" ht="16">
      <c r="B25" s="17" t="s">
        <v>24</v>
      </c>
      <c r="C25" s="127">
        <v>200</v>
      </c>
      <c r="D25" s="128">
        <v>30</v>
      </c>
      <c r="E25" s="51">
        <f t="shared" ref="E25:E30" si="2">D25/C25</f>
        <v>0.15</v>
      </c>
      <c r="G25" s="17" t="s">
        <v>24</v>
      </c>
      <c r="H25" s="127">
        <v>0</v>
      </c>
      <c r="I25" s="128">
        <v>0</v>
      </c>
      <c r="J25" s="51" t="e">
        <f t="shared" ref="J25:J30" si="3">I25/H25</f>
        <v>#DIV/0!</v>
      </c>
    </row>
    <row r="26" spans="2:10" ht="15" customHeight="1">
      <c r="B26" s="17" t="s">
        <v>95</v>
      </c>
      <c r="C26" s="127">
        <v>500</v>
      </c>
      <c r="D26" s="128">
        <v>300</v>
      </c>
      <c r="E26" s="51">
        <f t="shared" si="2"/>
        <v>0.6</v>
      </c>
      <c r="G26" s="17" t="s">
        <v>95</v>
      </c>
      <c r="H26" s="127">
        <v>0</v>
      </c>
      <c r="I26" s="128">
        <v>0</v>
      </c>
      <c r="J26" s="51" t="e">
        <f t="shared" si="3"/>
        <v>#DIV/0!</v>
      </c>
    </row>
    <row r="27" spans="2:10" ht="16">
      <c r="B27" s="17" t="s">
        <v>214</v>
      </c>
      <c r="C27" s="127">
        <v>2500</v>
      </c>
      <c r="D27" s="128">
        <v>1000</v>
      </c>
      <c r="E27" s="51">
        <f t="shared" si="2"/>
        <v>0.4</v>
      </c>
      <c r="G27" s="17" t="s">
        <v>214</v>
      </c>
      <c r="H27" s="127">
        <v>0</v>
      </c>
      <c r="I27" s="128">
        <v>0</v>
      </c>
      <c r="J27" s="51" t="e">
        <f t="shared" si="3"/>
        <v>#DIV/0!</v>
      </c>
    </row>
    <row r="28" spans="2:10" s="89" customFormat="1" ht="18" customHeight="1">
      <c r="B28" s="17" t="s">
        <v>215</v>
      </c>
      <c r="C28" s="127">
        <v>20000</v>
      </c>
      <c r="D28" s="128">
        <v>10000</v>
      </c>
      <c r="E28" s="51">
        <f>D28/C28</f>
        <v>0.5</v>
      </c>
      <c r="G28" s="17" t="s">
        <v>215</v>
      </c>
      <c r="H28" s="127">
        <v>0</v>
      </c>
      <c r="I28" s="128">
        <v>0</v>
      </c>
      <c r="J28" s="51" t="e">
        <f>I28/H28</f>
        <v>#DIV/0!</v>
      </c>
    </row>
    <row r="29" spans="2:10" ht="16">
      <c r="B29" s="148" t="s">
        <v>25</v>
      </c>
      <c r="C29" s="127">
        <v>0</v>
      </c>
      <c r="D29" s="129">
        <v>0</v>
      </c>
      <c r="E29" s="51" t="e">
        <f t="shared" si="2"/>
        <v>#DIV/0!</v>
      </c>
      <c r="G29" s="148" t="s">
        <v>25</v>
      </c>
      <c r="H29" s="127">
        <v>0</v>
      </c>
      <c r="I29" s="129">
        <v>0</v>
      </c>
      <c r="J29" s="51" t="e">
        <f t="shared" si="3"/>
        <v>#DIV/0!</v>
      </c>
    </row>
    <row r="30" spans="2:10" ht="16">
      <c r="B30" s="148" t="s">
        <v>25</v>
      </c>
      <c r="C30" s="127">
        <v>0</v>
      </c>
      <c r="D30" s="129">
        <v>0</v>
      </c>
      <c r="E30" s="51" t="e">
        <f t="shared" si="2"/>
        <v>#DIV/0!</v>
      </c>
      <c r="G30" s="148" t="s">
        <v>25</v>
      </c>
      <c r="H30" s="127">
        <v>0</v>
      </c>
      <c r="I30" s="129">
        <v>0</v>
      </c>
      <c r="J30" s="51" t="e">
        <f t="shared" si="3"/>
        <v>#DIV/0!</v>
      </c>
    </row>
    <row r="31" spans="2:10" ht="16">
      <c r="B31" s="17" t="s">
        <v>22</v>
      </c>
      <c r="C31" s="90"/>
      <c r="D31" s="90"/>
      <c r="E31" s="51">
        <f>SUMIF(E25:E30,"&gt;0")</f>
        <v>1.65</v>
      </c>
      <c r="G31" s="17" t="s">
        <v>22</v>
      </c>
      <c r="H31" s="12"/>
      <c r="I31" s="12"/>
      <c r="J31" s="51">
        <f>SUMIF(J25:J30,"&gt;0")</f>
        <v>0</v>
      </c>
    </row>
    <row r="32" spans="2:10">
      <c r="B32" s="3"/>
      <c r="C32" s="3"/>
      <c r="D32" s="3"/>
      <c r="E32" s="3"/>
    </row>
    <row r="33" spans="2:10">
      <c r="B33" s="824" t="s">
        <v>85</v>
      </c>
      <c r="C33" s="824"/>
      <c r="D33" s="824"/>
      <c r="E33" s="824"/>
      <c r="G33" s="824" t="s">
        <v>99</v>
      </c>
      <c r="H33" s="824"/>
      <c r="I33" s="824"/>
      <c r="J33" s="824"/>
    </row>
    <row r="34" spans="2:10" ht="32">
      <c r="B34" s="130" t="s">
        <v>83</v>
      </c>
      <c r="C34" s="17" t="s">
        <v>97</v>
      </c>
      <c r="D34" s="17" t="s">
        <v>23</v>
      </c>
      <c r="E34" s="17" t="s">
        <v>98</v>
      </c>
      <c r="G34" s="130" t="s">
        <v>100</v>
      </c>
      <c r="H34" s="17" t="s">
        <v>97</v>
      </c>
      <c r="I34" s="17" t="s">
        <v>23</v>
      </c>
      <c r="J34" s="17" t="s">
        <v>98</v>
      </c>
    </row>
    <row r="35" spans="2:10" ht="18" customHeight="1">
      <c r="B35" s="17"/>
      <c r="C35" s="90"/>
      <c r="D35" s="90"/>
      <c r="E35" s="90"/>
      <c r="G35" s="17"/>
      <c r="H35" s="90"/>
      <c r="I35" s="90"/>
      <c r="J35" s="90"/>
    </row>
    <row r="36" spans="2:10" ht="21" customHeight="1">
      <c r="B36" s="17" t="s">
        <v>24</v>
      </c>
      <c r="C36" s="127">
        <v>3000</v>
      </c>
      <c r="D36" s="128">
        <v>300</v>
      </c>
      <c r="E36" s="51">
        <f t="shared" ref="E36:E41" si="4">D36/C36</f>
        <v>0.1</v>
      </c>
      <c r="G36" s="17" t="s">
        <v>24</v>
      </c>
      <c r="H36" s="127">
        <v>0</v>
      </c>
      <c r="I36" s="128">
        <v>0</v>
      </c>
      <c r="J36" s="51" t="e">
        <f t="shared" ref="J36:J41" si="5">I36/H36</f>
        <v>#DIV/0!</v>
      </c>
    </row>
    <row r="37" spans="2:10" ht="15" customHeight="1">
      <c r="B37" s="17" t="s">
        <v>95</v>
      </c>
      <c r="C37" s="127">
        <v>500</v>
      </c>
      <c r="D37" s="128">
        <v>100</v>
      </c>
      <c r="E37" s="51">
        <f t="shared" si="4"/>
        <v>0.2</v>
      </c>
      <c r="F37" s="3"/>
      <c r="G37" s="17" t="s">
        <v>95</v>
      </c>
      <c r="H37" s="127">
        <v>1000</v>
      </c>
      <c r="I37" s="128">
        <v>500</v>
      </c>
      <c r="J37" s="51">
        <f t="shared" si="5"/>
        <v>0.5</v>
      </c>
    </row>
    <row r="38" spans="2:10" ht="16">
      <c r="B38" s="17" t="s">
        <v>214</v>
      </c>
      <c r="C38" s="127">
        <v>0</v>
      </c>
      <c r="D38" s="128">
        <v>0</v>
      </c>
      <c r="E38" s="51" t="e">
        <f t="shared" si="4"/>
        <v>#DIV/0!</v>
      </c>
      <c r="F38" s="3"/>
      <c r="G38" s="17" t="s">
        <v>214</v>
      </c>
      <c r="H38" s="127">
        <v>5000</v>
      </c>
      <c r="I38" s="128">
        <v>1500</v>
      </c>
      <c r="J38" s="51">
        <f>I38/H38</f>
        <v>0.3</v>
      </c>
    </row>
    <row r="39" spans="2:10" s="89" customFormat="1" ht="26.25" customHeight="1">
      <c r="B39" s="17" t="s">
        <v>215</v>
      </c>
      <c r="C39" s="127">
        <v>8000</v>
      </c>
      <c r="D39" s="128">
        <v>3000</v>
      </c>
      <c r="E39" s="51">
        <f>D39/C39</f>
        <v>0.375</v>
      </c>
      <c r="G39" s="17" t="s">
        <v>215</v>
      </c>
      <c r="H39" s="127">
        <v>10000</v>
      </c>
      <c r="I39" s="128">
        <v>500</v>
      </c>
      <c r="J39" s="51">
        <f>I39/H39</f>
        <v>0.05</v>
      </c>
    </row>
    <row r="40" spans="2:10" ht="16">
      <c r="B40" s="148" t="s">
        <v>25</v>
      </c>
      <c r="C40" s="127">
        <v>0</v>
      </c>
      <c r="D40" s="129">
        <v>0</v>
      </c>
      <c r="E40" s="51" t="e">
        <f t="shared" si="4"/>
        <v>#DIV/0!</v>
      </c>
      <c r="F40" s="3"/>
      <c r="G40" s="148" t="s">
        <v>25</v>
      </c>
      <c r="H40" s="127">
        <v>0</v>
      </c>
      <c r="I40" s="129">
        <v>0</v>
      </c>
      <c r="J40" s="51" t="e">
        <f t="shared" si="5"/>
        <v>#DIV/0!</v>
      </c>
    </row>
    <row r="41" spans="2:10" ht="16">
      <c r="B41" s="148" t="s">
        <v>25</v>
      </c>
      <c r="C41" s="127">
        <v>0</v>
      </c>
      <c r="D41" s="129">
        <v>0</v>
      </c>
      <c r="E41" s="51" t="e">
        <f t="shared" si="4"/>
        <v>#DIV/0!</v>
      </c>
      <c r="F41" s="3"/>
      <c r="G41" s="148" t="s">
        <v>25</v>
      </c>
      <c r="H41" s="127">
        <v>0</v>
      </c>
      <c r="I41" s="129">
        <v>0</v>
      </c>
      <c r="J41" s="51" t="e">
        <f t="shared" si="5"/>
        <v>#DIV/0!</v>
      </c>
    </row>
    <row r="42" spans="2:10" ht="16">
      <c r="B42" s="17" t="s">
        <v>22</v>
      </c>
      <c r="C42" s="90"/>
      <c r="D42" s="90"/>
      <c r="E42" s="51">
        <f>SUMIF(E36:E41, "&gt;0")</f>
        <v>0.67500000000000004</v>
      </c>
      <c r="G42" s="17" t="s">
        <v>22</v>
      </c>
      <c r="H42" s="90"/>
      <c r="I42" s="90"/>
      <c r="J42" s="51">
        <f>SUMIF(J36:J41, "&gt;0")</f>
        <v>0.85000000000000009</v>
      </c>
    </row>
    <row r="43" spans="2:10"/>
    <row r="44" spans="2:10"/>
    <row r="45" spans="2:10"/>
    <row r="46" spans="2:10"/>
  </sheetData>
  <sheetProtection sheet="1" objects="1" scenarios="1" selectLockedCells="1"/>
  <mergeCells count="5">
    <mergeCell ref="B10:J10"/>
    <mergeCell ref="B22:J22"/>
    <mergeCell ref="B33:E33"/>
    <mergeCell ref="G33:J33"/>
    <mergeCell ref="H7:I7"/>
  </mergeCells>
  <hyperlinks>
    <hyperlink ref="D7" location="'Operating Mode 2'!A1" display="'Operating Mode 2" xr:uid="{00000000-0004-0000-0200-000000000000}"/>
    <hyperlink ref="E7" location="'Operating Mode 3'!A1" display="'Operating Mode 3" xr:uid="{00000000-0004-0000-0200-000001000000}"/>
    <hyperlink ref="B7" location="'Vessel Profile'!A1" display="'Vessel Profile'!A1" xr:uid="{00000000-0004-0000-0200-000002000000}"/>
    <hyperlink ref="G7" location="'Operating Mode 4'!A1" display="'Operating Mode 4" xr:uid="{00000000-0004-0000-0200-000003000000}"/>
    <hyperlink ref="H7" location="Summary!A1" tooltip="VIEW SUMMARY CHARTS" display="GO TO SUMMARY PAGE" xr:uid="{00000000-0004-0000-0200-000004000000}"/>
    <hyperlink ref="H7:I7" location="'Vessel Summary'!A1" tooltip="VIEW SUMMARY CHARTS" display="GO TO SUMMARY PAGE" xr:uid="{00000000-0004-0000-0200-000005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00000"/>
  </sheetPr>
  <dimension ref="A1:AG68"/>
  <sheetViews>
    <sheetView showGridLines="0" topLeftCell="A40" zoomScale="85" zoomScaleNormal="85" workbookViewId="0"/>
  </sheetViews>
  <sheetFormatPr baseColWidth="10" defaultColWidth="8.83203125" defaultRowHeight="15"/>
  <cols>
    <col min="1" max="1" width="17.33203125" style="23" customWidth="1"/>
    <col min="2" max="2" width="29.1640625" customWidth="1"/>
    <col min="3" max="3" width="11.6640625" style="3" customWidth="1"/>
    <col min="4" max="4" width="13" customWidth="1"/>
    <col min="5" max="5" width="12.5" style="3" customWidth="1"/>
    <col min="6" max="6" width="14.6640625" hidden="1" customWidth="1"/>
    <col min="7" max="7" width="13.83203125" hidden="1" customWidth="1"/>
    <col min="8" max="8" width="3.6640625" style="23" customWidth="1"/>
    <col min="9" max="11" width="3.6640625" customWidth="1"/>
    <col min="12" max="12" width="10.6640625" hidden="1" customWidth="1"/>
    <col min="13" max="13" width="10.6640625" style="252" hidden="1" customWidth="1"/>
    <col min="14" max="14" width="8.83203125" customWidth="1"/>
    <col min="15" max="15" width="23" customWidth="1"/>
    <col min="16" max="16" width="39.1640625" customWidth="1"/>
    <col min="17" max="17" width="10" customWidth="1"/>
    <col min="18" max="18" width="9.83203125" customWidth="1"/>
    <col min="20" max="20" width="8.83203125" hidden="1" customWidth="1"/>
    <col min="21" max="21" width="8.83203125" style="125"/>
    <col min="22" max="22" width="10" hidden="1" customWidth="1"/>
    <col min="23" max="23" width="8.83203125" style="125"/>
    <col min="24" max="24" width="9.5" hidden="1" customWidth="1"/>
    <col min="25" max="28" width="3.6640625" style="125" customWidth="1"/>
    <col min="29" max="29" width="8.83203125" hidden="1" customWidth="1"/>
    <col min="30" max="30" width="8.83203125" style="252" hidden="1" customWidth="1"/>
    <col min="32" max="32" width="13.5" customWidth="1"/>
    <col min="33" max="33" width="11.5" customWidth="1"/>
  </cols>
  <sheetData>
    <row r="1" spans="1:31" s="23" customFormat="1" ht="16" thickBot="1">
      <c r="B1" s="125"/>
      <c r="C1" s="125"/>
      <c r="D1" s="125"/>
      <c r="E1" s="125"/>
      <c r="F1" s="125"/>
      <c r="G1" s="125"/>
      <c r="H1" s="125"/>
      <c r="M1" s="252"/>
      <c r="U1" s="125"/>
      <c r="W1" s="125"/>
      <c r="Y1" s="125"/>
      <c r="Z1" s="125"/>
      <c r="AA1" s="125"/>
      <c r="AB1" s="125"/>
      <c r="AD1" s="252"/>
    </row>
    <row r="2" spans="1:31" s="23" customFormat="1" ht="17" thickTop="1">
      <c r="B2" s="124"/>
      <c r="C2" s="378"/>
      <c r="D2" s="806"/>
      <c r="E2" s="807"/>
      <c r="F2" s="806"/>
      <c r="G2" s="807"/>
      <c r="H2" s="807"/>
      <c r="I2" s="807"/>
      <c r="M2" s="252"/>
      <c r="P2" s="270" t="s">
        <v>381</v>
      </c>
      <c r="Q2" s="527" t="s">
        <v>103</v>
      </c>
      <c r="R2" s="532" t="s">
        <v>108</v>
      </c>
      <c r="U2" s="125"/>
      <c r="W2" s="125"/>
      <c r="X2" s="252"/>
      <c r="Y2" s="125"/>
      <c r="Z2" s="125"/>
      <c r="AA2" s="125"/>
      <c r="AB2" s="125"/>
    </row>
    <row r="3" spans="1:31" s="89" customFormat="1">
      <c r="B3" s="124"/>
      <c r="C3" s="205"/>
      <c r="D3" s="204"/>
      <c r="E3" s="205"/>
      <c r="F3" s="204"/>
      <c r="G3" s="205"/>
      <c r="H3" s="125"/>
      <c r="M3" s="252"/>
      <c r="P3" s="11"/>
      <c r="Q3" s="530"/>
      <c r="R3" s="533"/>
      <c r="U3" s="125"/>
      <c r="W3" s="125"/>
      <c r="X3" s="252"/>
      <c r="Y3" s="125"/>
      <c r="Z3" s="125"/>
      <c r="AA3" s="125"/>
      <c r="AB3" s="125"/>
    </row>
    <row r="4" spans="1:31" s="125" customFormat="1">
      <c r="B4" s="377"/>
      <c r="D4" s="807"/>
      <c r="E4" s="807"/>
      <c r="J4" s="131"/>
      <c r="P4" s="531" t="s">
        <v>369</v>
      </c>
      <c r="Q4" s="119">
        <v>0</v>
      </c>
      <c r="R4" s="123">
        <v>0</v>
      </c>
    </row>
    <row r="5" spans="1:31" s="252" customFormat="1" ht="15.75" customHeight="1" thickBot="1">
      <c r="B5" s="283"/>
      <c r="C5" s="283"/>
      <c r="D5" s="283"/>
      <c r="E5" s="133"/>
      <c r="P5" s="489"/>
      <c r="Q5" s="488" t="b">
        <v>0</v>
      </c>
      <c r="R5" s="534"/>
      <c r="U5" s="125"/>
      <c r="W5" s="125"/>
      <c r="Y5" s="125"/>
      <c r="Z5" s="125"/>
      <c r="AA5" s="125"/>
      <c r="AB5" s="125"/>
    </row>
    <row r="6" spans="1:31" s="252" customFormat="1" ht="15.75" customHeight="1" thickTop="1" thickBot="1">
      <c r="B6" s="283"/>
      <c r="C6" s="440"/>
      <c r="D6" s="440"/>
      <c r="E6" s="272"/>
      <c r="F6" s="272"/>
      <c r="G6" s="272"/>
      <c r="H6" s="272"/>
      <c r="I6" s="272"/>
      <c r="J6" s="272"/>
      <c r="K6" s="272"/>
      <c r="L6" s="272"/>
      <c r="M6" s="272"/>
      <c r="U6" s="125"/>
      <c r="W6" s="125"/>
      <c r="Y6" s="125"/>
      <c r="Z6" s="125"/>
      <c r="AA6" s="125"/>
      <c r="AB6" s="125"/>
    </row>
    <row r="7" spans="1:31" s="23" customFormat="1" ht="60" customHeight="1" thickTop="1">
      <c r="A7" s="851" t="s">
        <v>277</v>
      </c>
      <c r="B7" s="851"/>
      <c r="C7" s="427" t="s">
        <v>370</v>
      </c>
      <c r="D7" s="427" t="s">
        <v>272</v>
      </c>
      <c r="E7" s="428" t="s">
        <v>273</v>
      </c>
      <c r="F7" s="852" t="s">
        <v>284</v>
      </c>
      <c r="G7" s="815" t="s">
        <v>347</v>
      </c>
      <c r="H7" s="429" t="s">
        <v>281</v>
      </c>
      <c r="I7" s="430" t="s">
        <v>282</v>
      </c>
      <c r="J7" s="430" t="s">
        <v>101</v>
      </c>
      <c r="K7" s="441" t="s">
        <v>102</v>
      </c>
      <c r="L7" s="849" t="s">
        <v>283</v>
      </c>
      <c r="M7" s="843" t="s">
        <v>348</v>
      </c>
      <c r="N7" s="89"/>
      <c r="O7" s="435"/>
      <c r="P7" s="436" t="s">
        <v>104</v>
      </c>
      <c r="Q7" s="437" t="s">
        <v>315</v>
      </c>
      <c r="R7" s="437" t="s">
        <v>316</v>
      </c>
      <c r="S7" s="437" t="s">
        <v>66</v>
      </c>
      <c r="T7" s="438" t="s">
        <v>72</v>
      </c>
      <c r="U7" s="635" t="s">
        <v>63</v>
      </c>
      <c r="V7" s="439" t="s">
        <v>350</v>
      </c>
      <c r="W7" s="635" t="s">
        <v>64</v>
      </c>
      <c r="X7" s="437" t="s">
        <v>351</v>
      </c>
      <c r="Y7" s="637" t="s">
        <v>281</v>
      </c>
      <c r="Z7" s="637" t="s">
        <v>282</v>
      </c>
      <c r="AA7" s="637" t="s">
        <v>101</v>
      </c>
      <c r="AB7" s="638" t="s">
        <v>102</v>
      </c>
      <c r="AC7" s="652" t="s">
        <v>288</v>
      </c>
      <c r="AD7" s="653" t="s">
        <v>349</v>
      </c>
    </row>
    <row r="8" spans="1:31" ht="16.5" customHeight="1" thickBot="1">
      <c r="A8" s="854"/>
      <c r="B8" s="854"/>
      <c r="C8" s="415"/>
      <c r="D8" s="415"/>
      <c r="E8" s="416"/>
      <c r="F8" s="853"/>
      <c r="G8" s="832"/>
      <c r="H8" s="701" t="b">
        <v>1</v>
      </c>
      <c r="I8" s="777" t="b">
        <v>0</v>
      </c>
      <c r="J8" s="702" t="b">
        <v>0</v>
      </c>
      <c r="K8" s="713" t="b">
        <v>0</v>
      </c>
      <c r="L8" s="850"/>
      <c r="M8" s="845"/>
      <c r="N8" s="133"/>
      <c r="O8" s="431"/>
      <c r="P8" s="408"/>
      <c r="Q8" s="432"/>
      <c r="R8" s="432"/>
      <c r="S8" s="432"/>
      <c r="T8" s="433"/>
      <c r="U8" s="636"/>
      <c r="V8" s="434"/>
      <c r="W8" s="636"/>
      <c r="X8" s="432"/>
      <c r="Y8" s="639" t="b">
        <v>1</v>
      </c>
      <c r="Z8" s="639" t="b">
        <v>0</v>
      </c>
      <c r="AA8" s="639" t="b">
        <v>0</v>
      </c>
      <c r="AB8" s="640" t="b">
        <v>0</v>
      </c>
      <c r="AC8" s="432"/>
      <c r="AD8" s="432"/>
      <c r="AE8" s="350"/>
    </row>
    <row r="9" spans="1:31" ht="16.5" customHeight="1">
      <c r="A9" s="346" t="s">
        <v>289</v>
      </c>
      <c r="B9" s="516" t="s">
        <v>371</v>
      </c>
      <c r="C9" s="587">
        <v>0.1</v>
      </c>
      <c r="D9" s="296">
        <v>0</v>
      </c>
      <c r="E9" s="588">
        <v>0</v>
      </c>
      <c r="F9" s="556">
        <f>C9*D9/L9</f>
        <v>0</v>
      </c>
      <c r="G9" s="556">
        <f t="shared" ref="G9:G13" si="0">C9*E9/L9</f>
        <v>0</v>
      </c>
      <c r="H9" s="703" t="b">
        <v>1</v>
      </c>
      <c r="I9" s="778" t="b">
        <v>0</v>
      </c>
      <c r="J9" s="704" t="b">
        <v>0</v>
      </c>
      <c r="K9" s="704" t="b">
        <v>0</v>
      </c>
      <c r="L9" s="563">
        <f>COUNTIF(H9:K9,TRUE)</f>
        <v>1</v>
      </c>
      <c r="M9" s="572" t="e">
        <f>(F9*'Vessel Profile'!$D$30+G9*'Vessel Profile'!$E$30)*L9/('Vessel Profile'!$D$30+'Vessel Profile'!$E$30)</f>
        <v>#DIV/0!</v>
      </c>
      <c r="N9" s="443"/>
      <c r="O9" s="861" t="s">
        <v>309</v>
      </c>
      <c r="P9" s="358" t="s">
        <v>57</v>
      </c>
      <c r="Q9" s="617">
        <v>5.6</v>
      </c>
      <c r="R9" s="618">
        <v>72.61</v>
      </c>
      <c r="S9" s="336">
        <v>0</v>
      </c>
      <c r="T9" s="789">
        <f t="shared" ref="T9:T15" si="1">S9*R9</f>
        <v>0</v>
      </c>
      <c r="U9" s="338">
        <v>0</v>
      </c>
      <c r="V9" s="790">
        <f>T9*U9/AC9</f>
        <v>0</v>
      </c>
      <c r="W9" s="338">
        <v>0</v>
      </c>
      <c r="X9" s="791">
        <f>T9*W9/AC9</f>
        <v>0</v>
      </c>
      <c r="Y9" s="641" t="b">
        <v>1</v>
      </c>
      <c r="Z9" s="641" t="b">
        <v>0</v>
      </c>
      <c r="AA9" s="641" t="b">
        <v>0</v>
      </c>
      <c r="AB9" s="641" t="b">
        <v>0</v>
      </c>
      <c r="AC9" s="420">
        <f t="shared" ref="AC9:AC53" si="2">COUNTIF(Y9:AB9,TRUE)</f>
        <v>1</v>
      </c>
      <c r="AD9" s="309" t="e">
        <f>(V9*'Vessel Profile'!$D$30+X9*'Vessel Profile'!$E$30)*AC9/('Vessel Profile'!$D$30+'Vessel Profile'!$E$30)</f>
        <v>#DIV/0!</v>
      </c>
    </row>
    <row r="10" spans="1:31" ht="16.5" customHeight="1">
      <c r="A10" s="343"/>
      <c r="B10" s="517" t="s">
        <v>372</v>
      </c>
      <c r="C10" s="589">
        <v>3.17</v>
      </c>
      <c r="D10" s="268">
        <v>0</v>
      </c>
      <c r="E10" s="590">
        <v>0</v>
      </c>
      <c r="F10" s="556">
        <f>C10*D10/L10</f>
        <v>0</v>
      </c>
      <c r="G10" s="556">
        <f t="shared" si="0"/>
        <v>0</v>
      </c>
      <c r="H10" s="705" t="b">
        <v>1</v>
      </c>
      <c r="I10" s="706" t="b">
        <v>0</v>
      </c>
      <c r="J10" s="706" t="b">
        <v>0</v>
      </c>
      <c r="K10" s="706" t="b">
        <v>0</v>
      </c>
      <c r="L10" s="560">
        <f>COUNTIF(H10:K10,TRUE)</f>
        <v>1</v>
      </c>
      <c r="M10" s="572" t="e">
        <f>(F10*'Vessel Profile'!$D$30+G10*'Vessel Profile'!$E$30)*L10/('Vessel Profile'!$D$30+'Vessel Profile'!$E$30)</f>
        <v>#DIV/0!</v>
      </c>
      <c r="N10" s="443"/>
      <c r="O10" s="862"/>
      <c r="P10" s="294" t="s">
        <v>56</v>
      </c>
      <c r="Q10" s="619">
        <v>4.2</v>
      </c>
      <c r="R10" s="620">
        <v>54.288999999999994</v>
      </c>
      <c r="S10" s="336">
        <v>1</v>
      </c>
      <c r="T10" s="792">
        <f t="shared" si="1"/>
        <v>54.288999999999994</v>
      </c>
      <c r="U10" s="329">
        <v>0</v>
      </c>
      <c r="V10" s="790">
        <f t="shared" ref="V10:V53" si="3">T10*U10/AC10</f>
        <v>0</v>
      </c>
      <c r="W10" s="329">
        <v>0</v>
      </c>
      <c r="X10" s="791">
        <f t="shared" ref="X10:X53" si="4">T10*W10/AC10</f>
        <v>0</v>
      </c>
      <c r="Y10" s="642" t="b">
        <v>1</v>
      </c>
      <c r="Z10" s="642" t="b">
        <v>0</v>
      </c>
      <c r="AA10" s="642" t="b">
        <v>0</v>
      </c>
      <c r="AB10" s="642" t="b">
        <v>0</v>
      </c>
      <c r="AC10" s="420">
        <f t="shared" si="2"/>
        <v>1</v>
      </c>
      <c r="AD10" s="309" t="e">
        <f>(V10*'Vessel Profile'!$D$30+X10*'Vessel Profile'!$E$30)*AC10/('Vessel Profile'!$D$30+'Vessel Profile'!$E$30)</f>
        <v>#DIV/0!</v>
      </c>
    </row>
    <row r="11" spans="1:31" ht="16.5" customHeight="1">
      <c r="A11" s="343"/>
      <c r="B11" s="295" t="s">
        <v>373</v>
      </c>
      <c r="C11" s="589">
        <v>1.5</v>
      </c>
      <c r="D11" s="268">
        <v>0</v>
      </c>
      <c r="E11" s="590">
        <v>0</v>
      </c>
      <c r="F11" s="556">
        <f>C11*D11/L11</f>
        <v>0</v>
      </c>
      <c r="G11" s="556">
        <f t="shared" si="0"/>
        <v>0</v>
      </c>
      <c r="H11" s="705" t="b">
        <v>1</v>
      </c>
      <c r="I11" s="706" t="b">
        <v>0</v>
      </c>
      <c r="J11" s="706" t="b">
        <v>0</v>
      </c>
      <c r="K11" s="706" t="b">
        <v>0</v>
      </c>
      <c r="L11" s="560">
        <f>COUNTIF(H11:K11,TRUE)</f>
        <v>1</v>
      </c>
      <c r="M11" s="572" t="e">
        <f>(F11*'Vessel Profile'!$D$30+G11*'Vessel Profile'!$E$30)*L11/('Vessel Profile'!$D$30+'Vessel Profile'!$E$30)</f>
        <v>#DIV/0!</v>
      </c>
      <c r="N11" s="443"/>
      <c r="O11" s="862"/>
      <c r="P11" s="359" t="s">
        <v>59</v>
      </c>
      <c r="Q11" s="621">
        <v>9.4</v>
      </c>
      <c r="R11" s="620">
        <v>122.01</v>
      </c>
      <c r="S11" s="336">
        <v>0</v>
      </c>
      <c r="T11" s="792">
        <f t="shared" si="1"/>
        <v>0</v>
      </c>
      <c r="U11" s="329">
        <v>0</v>
      </c>
      <c r="V11" s="790">
        <f t="shared" si="3"/>
        <v>0</v>
      </c>
      <c r="W11" s="329">
        <v>0</v>
      </c>
      <c r="X11" s="791">
        <f t="shared" si="4"/>
        <v>0</v>
      </c>
      <c r="Y11" s="642" t="b">
        <v>1</v>
      </c>
      <c r="Z11" s="642" t="b">
        <v>0</v>
      </c>
      <c r="AA11" s="642" t="b">
        <v>0</v>
      </c>
      <c r="AB11" s="642" t="b">
        <v>0</v>
      </c>
      <c r="AC11" s="420">
        <f t="shared" si="2"/>
        <v>1</v>
      </c>
      <c r="AD11" s="309" t="e">
        <f>(V11*'Vessel Profile'!$D$30+X11*'Vessel Profile'!$E$30)*AC11/('Vessel Profile'!$D$30+'Vessel Profile'!$E$30)</f>
        <v>#DIV/0!</v>
      </c>
    </row>
    <row r="12" spans="1:31" ht="16.5" customHeight="1">
      <c r="A12" s="343"/>
      <c r="B12" s="517" t="s">
        <v>374</v>
      </c>
      <c r="C12" s="589">
        <v>1.5</v>
      </c>
      <c r="D12" s="268">
        <v>0</v>
      </c>
      <c r="E12" s="590">
        <v>0</v>
      </c>
      <c r="F12" s="556">
        <f>C12*D12/L12</f>
        <v>0</v>
      </c>
      <c r="G12" s="556">
        <f t="shared" si="0"/>
        <v>0</v>
      </c>
      <c r="H12" s="705" t="b">
        <v>1</v>
      </c>
      <c r="I12" s="706" t="b">
        <v>0</v>
      </c>
      <c r="J12" s="706" t="b">
        <v>0</v>
      </c>
      <c r="K12" s="706" t="b">
        <v>0</v>
      </c>
      <c r="L12" s="560">
        <f>COUNTIF(H12:K12,TRUE)</f>
        <v>1</v>
      </c>
      <c r="M12" s="572" t="e">
        <f>(F12*'Vessel Profile'!$D$30+G12*'Vessel Profile'!$E$30)*L12/('Vessel Profile'!$D$30+'Vessel Profile'!$E$30)</f>
        <v>#DIV/0!</v>
      </c>
      <c r="N12" s="443"/>
      <c r="O12" s="862"/>
      <c r="P12" s="360" t="s">
        <v>321</v>
      </c>
      <c r="Q12" s="622">
        <v>4.8</v>
      </c>
      <c r="R12" s="620">
        <v>63</v>
      </c>
      <c r="S12" s="336">
        <v>0</v>
      </c>
      <c r="T12" s="792">
        <f t="shared" si="1"/>
        <v>0</v>
      </c>
      <c r="U12" s="329">
        <v>0</v>
      </c>
      <c r="V12" s="790">
        <f t="shared" si="3"/>
        <v>0</v>
      </c>
      <c r="W12" s="329">
        <v>0</v>
      </c>
      <c r="X12" s="791">
        <f t="shared" si="4"/>
        <v>0</v>
      </c>
      <c r="Y12" s="642" t="b">
        <v>1</v>
      </c>
      <c r="Z12" s="642" t="b">
        <v>0</v>
      </c>
      <c r="AA12" s="642" t="b">
        <v>0</v>
      </c>
      <c r="AB12" s="642" t="b">
        <v>0</v>
      </c>
      <c r="AC12" s="420">
        <f t="shared" si="2"/>
        <v>1</v>
      </c>
      <c r="AD12" s="309" t="e">
        <f>(V12*'Vessel Profile'!$D$30+X12*'Vessel Profile'!$E$30)*AC12/('Vessel Profile'!$D$30+'Vessel Profile'!$E$30)</f>
        <v>#DIV/0!</v>
      </c>
    </row>
    <row r="13" spans="1:31" s="23" customFormat="1" ht="16.5" customHeight="1" thickBot="1">
      <c r="A13" s="347"/>
      <c r="B13" s="803" t="s">
        <v>375</v>
      </c>
      <c r="C13" s="591">
        <v>1.5</v>
      </c>
      <c r="D13" s="289">
        <v>0</v>
      </c>
      <c r="E13" s="592">
        <v>0</v>
      </c>
      <c r="F13" s="557">
        <f>C13*D13/L13</f>
        <v>0</v>
      </c>
      <c r="G13" s="557">
        <f t="shared" si="0"/>
        <v>0</v>
      </c>
      <c r="H13" s="707" t="b">
        <v>1</v>
      </c>
      <c r="I13" s="708" t="b">
        <v>0</v>
      </c>
      <c r="J13" s="708" t="b">
        <v>0</v>
      </c>
      <c r="K13" s="708" t="b">
        <v>0</v>
      </c>
      <c r="L13" s="573">
        <f>COUNTIF(H13:K13,TRUE)</f>
        <v>1</v>
      </c>
      <c r="M13" s="574" t="e">
        <f>(F13*'Vessel Profile'!$D$30+G13*'Vessel Profile'!$E$30)*L13/('Vessel Profile'!$D$30+'Vessel Profile'!$E$30)</f>
        <v>#DIV/0!</v>
      </c>
      <c r="N13" s="443"/>
      <c r="O13" s="862"/>
      <c r="P13" s="294" t="s">
        <v>70</v>
      </c>
      <c r="Q13" s="619">
        <v>1.6</v>
      </c>
      <c r="R13" s="620">
        <v>20.55</v>
      </c>
      <c r="S13" s="336">
        <v>0</v>
      </c>
      <c r="T13" s="792">
        <f t="shared" si="1"/>
        <v>0</v>
      </c>
      <c r="U13" s="329">
        <v>0</v>
      </c>
      <c r="V13" s="790">
        <f t="shared" si="3"/>
        <v>0</v>
      </c>
      <c r="W13" s="329">
        <v>0</v>
      </c>
      <c r="X13" s="791">
        <f t="shared" si="4"/>
        <v>0</v>
      </c>
      <c r="Y13" s="642" t="b">
        <v>1</v>
      </c>
      <c r="Z13" s="642" t="b">
        <v>0</v>
      </c>
      <c r="AA13" s="642" t="b">
        <v>0</v>
      </c>
      <c r="AB13" s="642" t="b">
        <v>0</v>
      </c>
      <c r="AC13" s="420">
        <f t="shared" si="2"/>
        <v>1</v>
      </c>
      <c r="AD13" s="309" t="e">
        <f>(V13*'Vessel Profile'!$D$30+X13*'Vessel Profile'!$E$30)*AC13/('Vessel Profile'!$D$30+'Vessel Profile'!$E$30)</f>
        <v>#DIV/0!</v>
      </c>
    </row>
    <row r="14" spans="1:31" ht="16.5" customHeight="1">
      <c r="A14" s="380" t="s">
        <v>65</v>
      </c>
      <c r="B14" s="519" t="s">
        <v>376</v>
      </c>
      <c r="C14" s="593">
        <v>0</v>
      </c>
      <c r="D14" s="268">
        <v>0</v>
      </c>
      <c r="E14" s="590">
        <v>0</v>
      </c>
      <c r="F14" s="558">
        <f>$C14*D14/$L14/1000</f>
        <v>0</v>
      </c>
      <c r="G14" s="558">
        <f>C14*E14/L14/1000</f>
        <v>0</v>
      </c>
      <c r="H14" s="705" t="b">
        <v>1</v>
      </c>
      <c r="I14" s="706" t="b">
        <v>0</v>
      </c>
      <c r="J14" s="706" t="b">
        <v>0</v>
      </c>
      <c r="K14" s="706" t="b">
        <v>0</v>
      </c>
      <c r="L14" s="560">
        <f t="shared" ref="L14" si="5">COUNTIF(H14:K14,TRUE)</f>
        <v>1</v>
      </c>
      <c r="M14" s="575" t="e">
        <f>(F14*'Vessel Profile'!$D$30+G14*'Vessel Profile'!$E$30)*L14/('Vessel Profile'!$D$30+'Vessel Profile'!$E$30)</f>
        <v>#DIV/0!</v>
      </c>
      <c r="N14" s="443"/>
      <c r="O14" s="862"/>
      <c r="P14" s="359" t="s">
        <v>71</v>
      </c>
      <c r="Q14" s="621">
        <v>2.2999999999999998</v>
      </c>
      <c r="R14" s="620">
        <v>30.250000000000004</v>
      </c>
      <c r="S14" s="293">
        <v>0</v>
      </c>
      <c r="T14" s="792">
        <f t="shared" si="1"/>
        <v>0</v>
      </c>
      <c r="U14" s="329">
        <v>0</v>
      </c>
      <c r="V14" s="790">
        <f t="shared" si="3"/>
        <v>0</v>
      </c>
      <c r="W14" s="329">
        <v>0</v>
      </c>
      <c r="X14" s="791">
        <f t="shared" si="4"/>
        <v>0</v>
      </c>
      <c r="Y14" s="642" t="b">
        <v>1</v>
      </c>
      <c r="Z14" s="642" t="b">
        <v>0</v>
      </c>
      <c r="AA14" s="642" t="b">
        <v>0</v>
      </c>
      <c r="AB14" s="642" t="b">
        <v>0</v>
      </c>
      <c r="AC14" s="420">
        <f t="shared" si="2"/>
        <v>1</v>
      </c>
      <c r="AD14" s="309" t="e">
        <f>(V14*'Vessel Profile'!$D$30+X14*'Vessel Profile'!$E$30)*AC14/('Vessel Profile'!$D$30+'Vessel Profile'!$E$30)</f>
        <v>#DIV/0!</v>
      </c>
    </row>
    <row r="15" spans="1:31" ht="16.5" customHeight="1" thickBot="1">
      <c r="A15" s="483"/>
      <c r="B15" s="295" t="s">
        <v>377</v>
      </c>
      <c r="C15" s="593">
        <v>0</v>
      </c>
      <c r="D15" s="268">
        <v>0</v>
      </c>
      <c r="E15" s="590">
        <v>0</v>
      </c>
      <c r="F15" s="558">
        <f t="shared" ref="F15:F19" si="6">$C15*D15/$L15/1000</f>
        <v>0</v>
      </c>
      <c r="G15" s="558">
        <f t="shared" ref="G15:G19" si="7">C15*E15/L15/1000</f>
        <v>0</v>
      </c>
      <c r="H15" s="705" t="b">
        <v>1</v>
      </c>
      <c r="I15" s="706" t="b">
        <v>0</v>
      </c>
      <c r="J15" s="706" t="b">
        <v>0</v>
      </c>
      <c r="K15" s="706" t="b">
        <v>0</v>
      </c>
      <c r="L15" s="560">
        <f t="shared" ref="L15:L20" si="8">COUNTIF(H15:K15,TRUE)</f>
        <v>1</v>
      </c>
      <c r="M15" s="572" t="e">
        <f>(F15*'Vessel Profile'!$D$30+G15*'Vessel Profile'!$E$30)*L15/('Vessel Profile'!$D$30+'Vessel Profile'!$E$30)</f>
        <v>#DIV/0!</v>
      </c>
      <c r="N15" s="443"/>
      <c r="O15" s="863"/>
      <c r="P15" s="361" t="s">
        <v>47</v>
      </c>
      <c r="Q15" s="623">
        <v>4.4000000000000004</v>
      </c>
      <c r="R15" s="624">
        <v>57.684000000000005</v>
      </c>
      <c r="S15" s="332">
        <v>0</v>
      </c>
      <c r="T15" s="793">
        <f t="shared" si="1"/>
        <v>0</v>
      </c>
      <c r="U15" s="334">
        <v>0</v>
      </c>
      <c r="V15" s="794">
        <f t="shared" si="3"/>
        <v>0</v>
      </c>
      <c r="W15" s="334">
        <v>0</v>
      </c>
      <c r="X15" s="795">
        <f t="shared" si="4"/>
        <v>0</v>
      </c>
      <c r="Y15" s="643" t="b">
        <v>1</v>
      </c>
      <c r="Z15" s="643" t="b">
        <v>0</v>
      </c>
      <c r="AA15" s="643" t="b">
        <v>0</v>
      </c>
      <c r="AB15" s="643" t="b">
        <v>0</v>
      </c>
      <c r="AC15" s="421">
        <f t="shared" si="2"/>
        <v>1</v>
      </c>
      <c r="AD15" s="310" t="e">
        <f>(V15*'Vessel Profile'!$D$30+X15*'Vessel Profile'!$E$30)*AC15/('Vessel Profile'!$D$30+'Vessel Profile'!$E$30)</f>
        <v>#DIV/0!</v>
      </c>
    </row>
    <row r="16" spans="1:31" ht="16.5" customHeight="1">
      <c r="A16" s="380"/>
      <c r="B16" s="295" t="s">
        <v>378</v>
      </c>
      <c r="C16" s="593">
        <v>0</v>
      </c>
      <c r="D16" s="268">
        <v>0</v>
      </c>
      <c r="E16" s="590">
        <v>0</v>
      </c>
      <c r="F16" s="558">
        <f t="shared" si="6"/>
        <v>0</v>
      </c>
      <c r="G16" s="558">
        <f t="shared" si="7"/>
        <v>0</v>
      </c>
      <c r="H16" s="705" t="b">
        <v>1</v>
      </c>
      <c r="I16" s="706" t="b">
        <v>0</v>
      </c>
      <c r="J16" s="706" t="b">
        <v>0</v>
      </c>
      <c r="K16" s="706" t="b">
        <v>0</v>
      </c>
      <c r="L16" s="560">
        <f t="shared" si="8"/>
        <v>1</v>
      </c>
      <c r="M16" s="572" t="e">
        <f>(F16*'Vessel Profile'!$D$30+G16*'Vessel Profile'!$E$30)*L16/('Vessel Profile'!$D$30+'Vessel Profile'!$E$30)</f>
        <v>#DIV/0!</v>
      </c>
      <c r="N16" s="443"/>
      <c r="O16" s="859" t="s">
        <v>310</v>
      </c>
      <c r="P16" s="362" t="s">
        <v>322</v>
      </c>
      <c r="Q16" s="625">
        <v>2</v>
      </c>
      <c r="R16" s="626">
        <v>26</v>
      </c>
      <c r="S16" s="336">
        <v>0</v>
      </c>
      <c r="T16" s="789">
        <f t="shared" ref="T16:T22" si="9">S16*R16</f>
        <v>0</v>
      </c>
      <c r="U16" s="338">
        <v>0</v>
      </c>
      <c r="V16" s="790">
        <f t="shared" si="3"/>
        <v>0</v>
      </c>
      <c r="W16" s="338">
        <v>0</v>
      </c>
      <c r="X16" s="791">
        <f t="shared" si="4"/>
        <v>0</v>
      </c>
      <c r="Y16" s="641" t="b">
        <v>1</v>
      </c>
      <c r="Z16" s="641" t="b">
        <v>0</v>
      </c>
      <c r="AA16" s="641" t="b">
        <v>0</v>
      </c>
      <c r="AB16" s="641" t="b">
        <v>0</v>
      </c>
      <c r="AC16" s="420">
        <f t="shared" si="2"/>
        <v>1</v>
      </c>
      <c r="AD16" s="309" t="e">
        <f>(V16*'Vessel Profile'!$D$30+X16*'Vessel Profile'!$E$30)*AC16/('Vessel Profile'!$D$30+'Vessel Profile'!$E$30)</f>
        <v>#DIV/0!</v>
      </c>
    </row>
    <row r="17" spans="1:33" ht="16.5" customHeight="1" thickBot="1">
      <c r="A17" s="381"/>
      <c r="B17" s="295" t="s">
        <v>378</v>
      </c>
      <c r="C17" s="594">
        <v>0</v>
      </c>
      <c r="D17" s="289">
        <v>0</v>
      </c>
      <c r="E17" s="592">
        <v>0</v>
      </c>
      <c r="F17" s="557">
        <f t="shared" si="6"/>
        <v>0</v>
      </c>
      <c r="G17" s="557">
        <f t="shared" si="7"/>
        <v>0</v>
      </c>
      <c r="H17" s="707" t="b">
        <v>1</v>
      </c>
      <c r="I17" s="708" t="b">
        <v>0</v>
      </c>
      <c r="J17" s="708" t="b">
        <v>0</v>
      </c>
      <c r="K17" s="708" t="b">
        <v>0</v>
      </c>
      <c r="L17" s="557">
        <f t="shared" si="8"/>
        <v>1</v>
      </c>
      <c r="M17" s="576" t="e">
        <f>(F17*'Vessel Profile'!$D$30+G17*'Vessel Profile'!$E$30)*L17/('Vessel Profile'!$D$30+'Vessel Profile'!$E$30)</f>
        <v>#DIV/0!</v>
      </c>
      <c r="N17" s="443"/>
      <c r="O17" s="859"/>
      <c r="P17" s="363" t="s">
        <v>204</v>
      </c>
      <c r="Q17" s="627">
        <v>0.6</v>
      </c>
      <c r="R17" s="628">
        <v>7.56</v>
      </c>
      <c r="S17" s="293">
        <v>0</v>
      </c>
      <c r="T17" s="792">
        <f t="shared" si="9"/>
        <v>0</v>
      </c>
      <c r="U17" s="329">
        <v>0</v>
      </c>
      <c r="V17" s="790">
        <f t="shared" si="3"/>
        <v>0</v>
      </c>
      <c r="W17" s="329">
        <v>0</v>
      </c>
      <c r="X17" s="791">
        <f t="shared" si="4"/>
        <v>0</v>
      </c>
      <c r="Y17" s="642" t="b">
        <v>1</v>
      </c>
      <c r="Z17" s="642" t="b">
        <v>0</v>
      </c>
      <c r="AA17" s="642" t="b">
        <v>0</v>
      </c>
      <c r="AB17" s="642" t="b">
        <v>0</v>
      </c>
      <c r="AC17" s="420">
        <f t="shared" si="2"/>
        <v>1</v>
      </c>
      <c r="AD17" s="309" t="e">
        <f>(V17*'Vessel Profile'!$D$30+X17*'Vessel Profile'!$E$30)*AC17/('Vessel Profile'!$D$30+'Vessel Profile'!$E$30)</f>
        <v>#DIV/0!</v>
      </c>
    </row>
    <row r="18" spans="1:33" ht="16.5" customHeight="1">
      <c r="A18" s="344" t="s">
        <v>25</v>
      </c>
      <c r="B18" s="520" t="s">
        <v>379</v>
      </c>
      <c r="C18" s="595">
        <v>0</v>
      </c>
      <c r="D18" s="296">
        <v>0</v>
      </c>
      <c r="E18" s="588">
        <v>0</v>
      </c>
      <c r="F18" s="556">
        <f t="shared" si="6"/>
        <v>0</v>
      </c>
      <c r="G18" s="556">
        <f t="shared" si="7"/>
        <v>0</v>
      </c>
      <c r="H18" s="703" t="b">
        <v>1</v>
      </c>
      <c r="I18" s="704" t="b">
        <v>0</v>
      </c>
      <c r="J18" s="704" t="b">
        <v>0</v>
      </c>
      <c r="K18" s="704" t="b">
        <v>0</v>
      </c>
      <c r="L18" s="563">
        <f t="shared" si="8"/>
        <v>1</v>
      </c>
      <c r="M18" s="572" t="e">
        <f>(F18*'Vessel Profile'!$D$30+G18*'Vessel Profile'!$E$30)*L18/('Vessel Profile'!$D$30+'Vessel Profile'!$E$30)</f>
        <v>#DIV/0!</v>
      </c>
      <c r="N18" s="443"/>
      <c r="O18" s="859"/>
      <c r="P18" s="363" t="s">
        <v>205</v>
      </c>
      <c r="Q18" s="627">
        <v>1.4</v>
      </c>
      <c r="R18" s="628">
        <v>18.064999999999998</v>
      </c>
      <c r="S18" s="293">
        <v>0</v>
      </c>
      <c r="T18" s="792">
        <f t="shared" si="9"/>
        <v>0</v>
      </c>
      <c r="U18" s="329">
        <v>0</v>
      </c>
      <c r="V18" s="790">
        <f t="shared" si="3"/>
        <v>0</v>
      </c>
      <c r="W18" s="329">
        <v>0</v>
      </c>
      <c r="X18" s="791">
        <f t="shared" si="4"/>
        <v>0</v>
      </c>
      <c r="Y18" s="642" t="b">
        <v>1</v>
      </c>
      <c r="Z18" s="642" t="b">
        <v>0</v>
      </c>
      <c r="AA18" s="642" t="b">
        <v>0</v>
      </c>
      <c r="AB18" s="642" t="b">
        <v>0</v>
      </c>
      <c r="AC18" s="420">
        <f t="shared" si="2"/>
        <v>1</v>
      </c>
      <c r="AD18" s="309" t="e">
        <f>(V18*'Vessel Profile'!$D$30+X18*'Vessel Profile'!$E$30)*AC18/('Vessel Profile'!$D$30+'Vessel Profile'!$E$30)</f>
        <v>#DIV/0!</v>
      </c>
    </row>
    <row r="19" spans="1:33" ht="16.5" customHeight="1">
      <c r="A19" s="342"/>
      <c r="B19" s="801" t="s">
        <v>380</v>
      </c>
      <c r="C19" s="596">
        <v>0</v>
      </c>
      <c r="D19" s="268">
        <v>0</v>
      </c>
      <c r="E19" s="590">
        <v>0</v>
      </c>
      <c r="F19" s="558">
        <f t="shared" si="6"/>
        <v>0</v>
      </c>
      <c r="G19" s="558">
        <f t="shared" si="7"/>
        <v>0</v>
      </c>
      <c r="H19" s="705" t="b">
        <v>1</v>
      </c>
      <c r="I19" s="706" t="b">
        <v>0</v>
      </c>
      <c r="J19" s="706" t="b">
        <v>0</v>
      </c>
      <c r="K19" s="706" t="b">
        <v>0</v>
      </c>
      <c r="L19" s="560">
        <f t="shared" si="8"/>
        <v>1</v>
      </c>
      <c r="M19" s="572" t="e">
        <f>(F19*'Vessel Profile'!$D$30+G19*'Vessel Profile'!$E$30)*L19/('Vessel Profile'!$D$30+'Vessel Profile'!$E$30)</f>
        <v>#DIV/0!</v>
      </c>
      <c r="N19" s="443"/>
      <c r="O19" s="859"/>
      <c r="P19" s="363" t="s">
        <v>40</v>
      </c>
      <c r="Q19" s="627">
        <v>0.3</v>
      </c>
      <c r="R19" s="628">
        <v>3.6</v>
      </c>
      <c r="S19" s="293">
        <v>5</v>
      </c>
      <c r="T19" s="792">
        <f t="shared" si="9"/>
        <v>18</v>
      </c>
      <c r="U19" s="329">
        <v>0</v>
      </c>
      <c r="V19" s="790">
        <f t="shared" si="3"/>
        <v>0</v>
      </c>
      <c r="W19" s="329">
        <v>0</v>
      </c>
      <c r="X19" s="791">
        <f t="shared" si="4"/>
        <v>0</v>
      </c>
      <c r="Y19" s="642" t="b">
        <v>1</v>
      </c>
      <c r="Z19" s="642" t="b">
        <v>0</v>
      </c>
      <c r="AA19" s="642" t="b">
        <v>0</v>
      </c>
      <c r="AB19" s="642" t="b">
        <v>0</v>
      </c>
      <c r="AC19" s="420">
        <f t="shared" si="2"/>
        <v>1</v>
      </c>
      <c r="AD19" s="309" t="e">
        <f>(V19*'Vessel Profile'!$D$30+X19*'Vessel Profile'!$E$30)*AC19/('Vessel Profile'!$D$30+'Vessel Profile'!$E$30)</f>
        <v>#DIV/0!</v>
      </c>
    </row>
    <row r="20" spans="1:33" s="252" customFormat="1" ht="16.5" customHeight="1" thickBot="1">
      <c r="A20" s="345"/>
      <c r="B20" s="802" t="s">
        <v>380</v>
      </c>
      <c r="C20" s="597">
        <v>0</v>
      </c>
      <c r="D20" s="300">
        <v>0</v>
      </c>
      <c r="E20" s="598">
        <v>0</v>
      </c>
      <c r="F20" s="559">
        <f>$C20*D20/$L19/1000</f>
        <v>0</v>
      </c>
      <c r="G20" s="559">
        <f>C20*E20/L19/1000</f>
        <v>0</v>
      </c>
      <c r="H20" s="709" t="b">
        <v>1</v>
      </c>
      <c r="I20" s="710" t="b">
        <v>0</v>
      </c>
      <c r="J20" s="710" t="b">
        <v>0</v>
      </c>
      <c r="K20" s="710" t="b">
        <v>0</v>
      </c>
      <c r="L20" s="559">
        <f t="shared" si="8"/>
        <v>1</v>
      </c>
      <c r="M20" s="577" t="e">
        <f>(F20*'Vessel Profile'!$D$30+G20*'Vessel Profile'!$E$30)*L20/('Vessel Profile'!$D$30+'Vessel Profile'!$E$30)</f>
        <v>#DIV/0!</v>
      </c>
      <c r="N20" s="443"/>
      <c r="O20" s="859"/>
      <c r="P20" s="363" t="s">
        <v>42</v>
      </c>
      <c r="Q20" s="627">
        <v>0.1</v>
      </c>
      <c r="R20" s="628">
        <v>1</v>
      </c>
      <c r="S20" s="293">
        <v>1</v>
      </c>
      <c r="T20" s="792">
        <f t="shared" si="9"/>
        <v>1</v>
      </c>
      <c r="U20" s="329">
        <v>0</v>
      </c>
      <c r="V20" s="790">
        <f t="shared" si="3"/>
        <v>0</v>
      </c>
      <c r="W20" s="329">
        <v>0</v>
      </c>
      <c r="X20" s="791">
        <f t="shared" si="4"/>
        <v>0</v>
      </c>
      <c r="Y20" s="642" t="b">
        <v>1</v>
      </c>
      <c r="Z20" s="642" t="b">
        <v>0</v>
      </c>
      <c r="AA20" s="642" t="b">
        <v>0</v>
      </c>
      <c r="AB20" s="642" t="b">
        <v>0</v>
      </c>
      <c r="AC20" s="420">
        <f t="shared" si="2"/>
        <v>1</v>
      </c>
      <c r="AD20" s="309" t="e">
        <f>(V20*'Vessel Profile'!$D$30+X20*'Vessel Profile'!$E$30)*AC20/('Vessel Profile'!$D$30+'Vessel Profile'!$E$30)</f>
        <v>#DIV/0!</v>
      </c>
      <c r="AG20" s="252" t="s">
        <v>352</v>
      </c>
    </row>
    <row r="21" spans="1:33" s="252" customFormat="1" ht="16.5" customHeight="1" thickTop="1">
      <c r="A21" s="264"/>
      <c r="B21" s="298"/>
      <c r="C21" s="265"/>
      <c r="D21" s="265"/>
      <c r="E21" s="265"/>
      <c r="F21" s="265"/>
      <c r="G21" s="299"/>
      <c r="H21" s="265"/>
      <c r="I21" s="265"/>
      <c r="J21" s="265"/>
      <c r="K21" s="265"/>
      <c r="L21" s="265"/>
      <c r="M21" s="265"/>
      <c r="O21" s="859"/>
      <c r="P21" s="363" t="s">
        <v>41</v>
      </c>
      <c r="Q21" s="627">
        <v>0.2</v>
      </c>
      <c r="R21" s="628">
        <v>2.2818000000000001</v>
      </c>
      <c r="S21" s="293">
        <v>0</v>
      </c>
      <c r="T21" s="792">
        <f t="shared" si="9"/>
        <v>0</v>
      </c>
      <c r="U21" s="329">
        <v>0</v>
      </c>
      <c r="V21" s="790">
        <f t="shared" si="3"/>
        <v>0</v>
      </c>
      <c r="W21" s="329">
        <v>0</v>
      </c>
      <c r="X21" s="791">
        <f t="shared" si="4"/>
        <v>0</v>
      </c>
      <c r="Y21" s="642" t="b">
        <v>1</v>
      </c>
      <c r="Z21" s="642" t="b">
        <v>0</v>
      </c>
      <c r="AA21" s="642" t="b">
        <v>0</v>
      </c>
      <c r="AB21" s="642" t="b">
        <v>0</v>
      </c>
      <c r="AC21" s="420">
        <f t="shared" si="2"/>
        <v>1</v>
      </c>
      <c r="AD21" s="309" t="e">
        <f>(V21*'Vessel Profile'!$D$30+X21*'Vessel Profile'!$E$30)*AC21/('Vessel Profile'!$D$30+'Vessel Profile'!$E$30)</f>
        <v>#DIV/0!</v>
      </c>
    </row>
    <row r="22" spans="1:33" s="252" customFormat="1" ht="16.5" customHeight="1" thickBot="1">
      <c r="A22" s="272"/>
      <c r="B22" s="272"/>
      <c r="C22" s="272"/>
      <c r="D22" s="278"/>
      <c r="E22" s="278"/>
      <c r="F22" s="278"/>
      <c r="G22" s="442"/>
      <c r="H22" s="278"/>
      <c r="I22" s="278"/>
      <c r="J22" s="278"/>
      <c r="K22" s="278"/>
      <c r="L22" s="272"/>
      <c r="M22" s="133"/>
      <c r="N22"/>
      <c r="O22" s="860"/>
      <c r="P22" s="364" t="s">
        <v>25</v>
      </c>
      <c r="Q22" s="629"/>
      <c r="R22" s="630">
        <v>120</v>
      </c>
      <c r="S22" s="332">
        <v>1</v>
      </c>
      <c r="T22" s="793">
        <f t="shared" si="9"/>
        <v>120</v>
      </c>
      <c r="U22" s="334">
        <v>0</v>
      </c>
      <c r="V22" s="794">
        <f t="shared" si="3"/>
        <v>0</v>
      </c>
      <c r="W22" s="334">
        <v>0</v>
      </c>
      <c r="X22" s="795">
        <f t="shared" si="4"/>
        <v>0</v>
      </c>
      <c r="Y22" s="643" t="b">
        <v>1</v>
      </c>
      <c r="Z22" s="643" t="b">
        <v>0</v>
      </c>
      <c r="AA22" s="643" t="b">
        <v>0</v>
      </c>
      <c r="AB22" s="643" t="b">
        <v>0</v>
      </c>
      <c r="AC22" s="421">
        <f t="shared" si="2"/>
        <v>1</v>
      </c>
      <c r="AD22" s="310" t="e">
        <f>(V22*'Vessel Profile'!$D$30+X22*'Vessel Profile'!$E$30)*AC22/('Vessel Profile'!$D$30+'Vessel Profile'!$E$30)</f>
        <v>#DIV/0!</v>
      </c>
    </row>
    <row r="23" spans="1:33" ht="18" customHeight="1" thickTop="1">
      <c r="A23" s="869" t="s">
        <v>34</v>
      </c>
      <c r="B23" s="869"/>
      <c r="C23" s="815" t="s">
        <v>280</v>
      </c>
      <c r="D23" s="815" t="s">
        <v>272</v>
      </c>
      <c r="E23" s="815" t="s">
        <v>273</v>
      </c>
      <c r="F23" s="815" t="s">
        <v>286</v>
      </c>
      <c r="G23" s="815" t="s">
        <v>287</v>
      </c>
      <c r="H23" s="833" t="s">
        <v>281</v>
      </c>
      <c r="I23" s="838" t="s">
        <v>282</v>
      </c>
      <c r="J23" s="838" t="s">
        <v>101</v>
      </c>
      <c r="K23" s="867" t="s">
        <v>102</v>
      </c>
      <c r="L23" s="846" t="s">
        <v>283</v>
      </c>
      <c r="M23" s="265"/>
      <c r="N23" s="133"/>
      <c r="O23" s="861" t="s">
        <v>311</v>
      </c>
      <c r="P23" s="363" t="s">
        <v>48</v>
      </c>
      <c r="Q23" s="627">
        <v>0.6</v>
      </c>
      <c r="R23" s="628">
        <v>7.5479999999999992</v>
      </c>
      <c r="S23" s="293">
        <v>0</v>
      </c>
      <c r="T23" s="792">
        <f>S23*R23</f>
        <v>0</v>
      </c>
      <c r="U23" s="786">
        <v>0</v>
      </c>
      <c r="V23" s="790">
        <f t="shared" si="3"/>
        <v>0</v>
      </c>
      <c r="W23" s="338">
        <v>0</v>
      </c>
      <c r="X23" s="791">
        <f t="shared" si="4"/>
        <v>0</v>
      </c>
      <c r="Y23" s="641" t="b">
        <v>1</v>
      </c>
      <c r="Z23" s="641" t="b">
        <v>0</v>
      </c>
      <c r="AA23" s="641" t="b">
        <v>0</v>
      </c>
      <c r="AB23" s="641" t="b">
        <v>0</v>
      </c>
      <c r="AC23" s="420">
        <f t="shared" si="2"/>
        <v>1</v>
      </c>
      <c r="AD23" s="309" t="e">
        <f>(V23*'Vessel Profile'!$D$30+X23*'Vessel Profile'!$E$30)*AC23/('Vessel Profile'!$D$30+'Vessel Profile'!$E$30)</f>
        <v>#DIV/0!</v>
      </c>
    </row>
    <row r="24" spans="1:33" ht="16.5" customHeight="1">
      <c r="A24" s="870"/>
      <c r="B24" s="870"/>
      <c r="C24" s="831"/>
      <c r="D24" s="831"/>
      <c r="E24" s="831"/>
      <c r="F24" s="831"/>
      <c r="G24" s="831"/>
      <c r="H24" s="834"/>
      <c r="I24" s="839"/>
      <c r="J24" s="839"/>
      <c r="K24" s="868"/>
      <c r="L24" s="847"/>
      <c r="M24" s="265"/>
      <c r="N24" s="133"/>
      <c r="O24" s="862"/>
      <c r="P24" s="363" t="s">
        <v>49</v>
      </c>
      <c r="Q24" s="627">
        <v>2.5</v>
      </c>
      <c r="R24" s="628">
        <v>32.136000000000003</v>
      </c>
      <c r="S24" s="119">
        <v>0</v>
      </c>
      <c r="T24" s="796">
        <f t="shared" ref="T24:T39" si="10">S24*R24</f>
        <v>0</v>
      </c>
      <c r="U24" s="787">
        <v>0</v>
      </c>
      <c r="V24" s="797">
        <f t="shared" si="3"/>
        <v>0</v>
      </c>
      <c r="W24" s="329">
        <v>0</v>
      </c>
      <c r="X24" s="791">
        <f t="shared" si="4"/>
        <v>0</v>
      </c>
      <c r="Y24" s="642" t="b">
        <v>1</v>
      </c>
      <c r="Z24" s="642" t="b">
        <v>0</v>
      </c>
      <c r="AA24" s="642" t="b">
        <v>0</v>
      </c>
      <c r="AB24" s="642" t="b">
        <v>0</v>
      </c>
      <c r="AC24" s="420">
        <f t="shared" si="2"/>
        <v>1</v>
      </c>
      <c r="AD24" s="309" t="e">
        <f>(V24*'Vessel Profile'!$D$30+X24*'Vessel Profile'!$E$30)*AC24/('Vessel Profile'!$D$30+'Vessel Profile'!$E$30)</f>
        <v>#DIV/0!</v>
      </c>
    </row>
    <row r="25" spans="1:33" ht="16.5" customHeight="1">
      <c r="A25" s="870"/>
      <c r="B25" s="870"/>
      <c r="C25" s="831"/>
      <c r="D25" s="831"/>
      <c r="E25" s="831"/>
      <c r="F25" s="831"/>
      <c r="G25" s="831"/>
      <c r="H25" s="834"/>
      <c r="I25" s="839"/>
      <c r="J25" s="839"/>
      <c r="K25" s="868"/>
      <c r="L25" s="847"/>
      <c r="M25" s="265"/>
      <c r="O25" s="862"/>
      <c r="P25" s="363" t="s">
        <v>67</v>
      </c>
      <c r="Q25" s="627">
        <v>0.6</v>
      </c>
      <c r="R25" s="628">
        <v>7.8790000000000004</v>
      </c>
      <c r="S25" s="119">
        <v>1</v>
      </c>
      <c r="T25" s="796">
        <f t="shared" si="10"/>
        <v>7.8790000000000004</v>
      </c>
      <c r="U25" s="787">
        <v>0</v>
      </c>
      <c r="V25" s="797">
        <f t="shared" si="3"/>
        <v>0</v>
      </c>
      <c r="W25" s="329">
        <v>0</v>
      </c>
      <c r="X25" s="791">
        <f t="shared" si="4"/>
        <v>0</v>
      </c>
      <c r="Y25" s="642" t="b">
        <v>1</v>
      </c>
      <c r="Z25" s="642" t="b">
        <v>0</v>
      </c>
      <c r="AA25" s="642" t="b">
        <v>0</v>
      </c>
      <c r="AB25" s="642" t="b">
        <v>0</v>
      </c>
      <c r="AC25" s="420">
        <f t="shared" si="2"/>
        <v>1</v>
      </c>
      <c r="AD25" s="309" t="e">
        <f>(V25*'Vessel Profile'!$D$30+X25*'Vessel Profile'!$E$30)*AC25/('Vessel Profile'!$D$30+'Vessel Profile'!$E$30)</f>
        <v>#DIV/0!</v>
      </c>
    </row>
    <row r="26" spans="1:33" ht="16.5" customHeight="1" thickBot="1">
      <c r="A26" s="871"/>
      <c r="B26" s="871"/>
      <c r="C26" s="832"/>
      <c r="D26" s="832"/>
      <c r="E26" s="832"/>
      <c r="F26" s="832"/>
      <c r="G26" s="832"/>
      <c r="H26" s="701"/>
      <c r="I26" s="702" t="b">
        <v>0</v>
      </c>
      <c r="J26" s="702" t="b">
        <v>0</v>
      </c>
      <c r="K26" s="713" t="b">
        <v>0</v>
      </c>
      <c r="L26" s="848"/>
      <c r="M26" s="133"/>
      <c r="N26" s="385"/>
      <c r="O26" s="862"/>
      <c r="P26" s="363" t="s">
        <v>68</v>
      </c>
      <c r="Q26" s="627">
        <v>5</v>
      </c>
      <c r="R26" s="628">
        <v>64.6935</v>
      </c>
      <c r="S26" s="119">
        <v>1</v>
      </c>
      <c r="T26" s="796">
        <f t="shared" si="10"/>
        <v>64.6935</v>
      </c>
      <c r="U26" s="787">
        <v>0</v>
      </c>
      <c r="V26" s="797">
        <f t="shared" si="3"/>
        <v>0</v>
      </c>
      <c r="W26" s="787">
        <v>0</v>
      </c>
      <c r="X26" s="791">
        <f t="shared" si="4"/>
        <v>0</v>
      </c>
      <c r="Y26" s="642" t="b">
        <v>1</v>
      </c>
      <c r="Z26" s="642" t="b">
        <v>0</v>
      </c>
      <c r="AA26" s="642" t="b">
        <v>0</v>
      </c>
      <c r="AB26" s="642" t="b">
        <v>0</v>
      </c>
      <c r="AC26" s="420">
        <f t="shared" si="2"/>
        <v>1</v>
      </c>
      <c r="AD26" s="309" t="e">
        <f>(V26*'Vessel Profile'!$D$30+X26*'Vessel Profile'!$E$30)*AC26/('Vessel Profile'!$D$30+'Vessel Profile'!$E$30)</f>
        <v>#DIV/0!</v>
      </c>
    </row>
    <row r="27" spans="1:33" ht="16.5" customHeight="1">
      <c r="A27" s="866" t="s">
        <v>298</v>
      </c>
      <c r="B27" s="317" t="s">
        <v>295</v>
      </c>
      <c r="C27" s="599">
        <v>0.5</v>
      </c>
      <c r="D27" s="307">
        <v>0</v>
      </c>
      <c r="E27" s="600">
        <v>0</v>
      </c>
      <c r="F27" s="560">
        <f>C27*D27/L27</f>
        <v>0</v>
      </c>
      <c r="G27" s="561">
        <f>C27*E27/L27</f>
        <v>0</v>
      </c>
      <c r="H27" s="704" t="b">
        <v>1</v>
      </c>
      <c r="I27" s="704" t="b">
        <v>0</v>
      </c>
      <c r="J27" s="704" t="b">
        <v>0</v>
      </c>
      <c r="K27" s="704" t="b">
        <v>0</v>
      </c>
      <c r="L27" s="578">
        <f>COUNTIF(H27:K27,TRUE)</f>
        <v>1</v>
      </c>
      <c r="M27" s="133"/>
      <c r="N27" s="385"/>
      <c r="O27" s="862"/>
      <c r="P27" s="363" t="s">
        <v>51</v>
      </c>
      <c r="Q27" s="627">
        <v>1.8</v>
      </c>
      <c r="R27" s="628">
        <v>22.944000000000003</v>
      </c>
      <c r="S27" s="119">
        <v>0</v>
      </c>
      <c r="T27" s="796">
        <f t="shared" si="10"/>
        <v>0</v>
      </c>
      <c r="U27" s="787">
        <v>0</v>
      </c>
      <c r="V27" s="797">
        <f t="shared" si="3"/>
        <v>0</v>
      </c>
      <c r="W27" s="787">
        <v>0</v>
      </c>
      <c r="X27" s="791">
        <f t="shared" si="4"/>
        <v>0</v>
      </c>
      <c r="Y27" s="642" t="b">
        <v>1</v>
      </c>
      <c r="Z27" s="642" t="b">
        <v>0</v>
      </c>
      <c r="AA27" s="642" t="b">
        <v>0</v>
      </c>
      <c r="AB27" s="642" t="b">
        <v>0</v>
      </c>
      <c r="AC27" s="420">
        <f t="shared" si="2"/>
        <v>1</v>
      </c>
      <c r="AD27" s="309" t="e">
        <f>(V27*'Vessel Profile'!$D$30+X27*'Vessel Profile'!$E$30)*AC27/('Vessel Profile'!$D$30+'Vessel Profile'!$E$30)</f>
        <v>#DIV/0!</v>
      </c>
    </row>
    <row r="28" spans="1:33" ht="16.5" customHeight="1" thickBot="1">
      <c r="A28" s="865"/>
      <c r="B28" s="318" t="s">
        <v>296</v>
      </c>
      <c r="C28" s="601">
        <v>1.5</v>
      </c>
      <c r="D28" s="291">
        <v>0</v>
      </c>
      <c r="E28" s="602">
        <v>0</v>
      </c>
      <c r="F28" s="557">
        <f t="shared" ref="F28:F41" si="11">C28*D28/L28</f>
        <v>0</v>
      </c>
      <c r="G28" s="562">
        <f t="shared" ref="G28:G41" si="12">C28*E28/L28</f>
        <v>0</v>
      </c>
      <c r="H28" s="708" t="b">
        <v>1</v>
      </c>
      <c r="I28" s="708" t="b">
        <v>0</v>
      </c>
      <c r="J28" s="708" t="b">
        <v>0</v>
      </c>
      <c r="K28" s="708" t="b">
        <v>0</v>
      </c>
      <c r="L28" s="576">
        <f t="shared" ref="L28:L40" si="13">COUNTIF(H28:K28,TRUE)</f>
        <v>1</v>
      </c>
      <c r="M28" s="133"/>
      <c r="N28" s="385"/>
      <c r="O28" s="862"/>
      <c r="P28" s="363" t="s">
        <v>52</v>
      </c>
      <c r="Q28" s="627">
        <v>2.9</v>
      </c>
      <c r="R28" s="628">
        <v>38.167000000000002</v>
      </c>
      <c r="S28" s="119">
        <v>0</v>
      </c>
      <c r="T28" s="796">
        <f t="shared" si="10"/>
        <v>0</v>
      </c>
      <c r="U28" s="787">
        <v>0</v>
      </c>
      <c r="V28" s="797">
        <f t="shared" si="3"/>
        <v>0</v>
      </c>
      <c r="W28" s="787">
        <v>0</v>
      </c>
      <c r="X28" s="791">
        <f t="shared" si="4"/>
        <v>0</v>
      </c>
      <c r="Y28" s="642" t="b">
        <v>1</v>
      </c>
      <c r="Z28" s="642" t="b">
        <v>0</v>
      </c>
      <c r="AA28" s="642" t="b">
        <v>0</v>
      </c>
      <c r="AB28" s="642" t="b">
        <v>0</v>
      </c>
      <c r="AC28" s="420">
        <f t="shared" si="2"/>
        <v>1</v>
      </c>
      <c r="AD28" s="309" t="e">
        <f>(V28*'Vessel Profile'!$D$30+X28*'Vessel Profile'!$E$30)*AC28/('Vessel Profile'!$D$30+'Vessel Profile'!$E$30)</f>
        <v>#DIV/0!</v>
      </c>
    </row>
    <row r="29" spans="1:33" ht="16.5" customHeight="1">
      <c r="A29" s="864" t="s">
        <v>299</v>
      </c>
      <c r="B29" s="487" t="s">
        <v>297</v>
      </c>
      <c r="C29" s="603">
        <v>0.5</v>
      </c>
      <c r="D29" s="307">
        <v>0</v>
      </c>
      <c r="E29" s="600">
        <v>0</v>
      </c>
      <c r="F29" s="563">
        <f t="shared" si="11"/>
        <v>0</v>
      </c>
      <c r="G29" s="564">
        <f t="shared" si="12"/>
        <v>0</v>
      </c>
      <c r="H29" s="704" t="b">
        <v>1</v>
      </c>
      <c r="I29" s="704" t="b">
        <v>0</v>
      </c>
      <c r="J29" s="704" t="b">
        <v>0</v>
      </c>
      <c r="K29" s="704" t="b">
        <v>0</v>
      </c>
      <c r="L29" s="578">
        <f t="shared" si="13"/>
        <v>1</v>
      </c>
      <c r="M29" s="133"/>
      <c r="N29" s="385"/>
      <c r="O29" s="862"/>
      <c r="P29" s="363" t="s">
        <v>50</v>
      </c>
      <c r="Q29" s="627">
        <v>0.4</v>
      </c>
      <c r="R29" s="628">
        <v>4.5900000000000007</v>
      </c>
      <c r="S29" s="119">
        <v>1</v>
      </c>
      <c r="T29" s="796">
        <f t="shared" si="10"/>
        <v>4.5900000000000007</v>
      </c>
      <c r="U29" s="787">
        <v>0</v>
      </c>
      <c r="V29" s="797">
        <f t="shared" si="3"/>
        <v>0</v>
      </c>
      <c r="W29" s="787">
        <v>0</v>
      </c>
      <c r="X29" s="791">
        <f t="shared" si="4"/>
        <v>0</v>
      </c>
      <c r="Y29" s="642" t="b">
        <v>1</v>
      </c>
      <c r="Z29" s="642" t="b">
        <v>0</v>
      </c>
      <c r="AA29" s="642" t="b">
        <v>0</v>
      </c>
      <c r="AB29" s="642" t="b">
        <v>0</v>
      </c>
      <c r="AC29" s="420">
        <f t="shared" si="2"/>
        <v>1</v>
      </c>
      <c r="AD29" s="309" t="e">
        <f>(V29*'Vessel Profile'!$D$30+X29*'Vessel Profile'!$E$30)*AC29/('Vessel Profile'!$D$30+'Vessel Profile'!$E$30)</f>
        <v>#DIV/0!</v>
      </c>
    </row>
    <row r="30" spans="1:33" ht="16.5" customHeight="1" thickBot="1">
      <c r="A30" s="865"/>
      <c r="B30" s="475" t="s">
        <v>279</v>
      </c>
      <c r="C30" s="604">
        <v>1.4</v>
      </c>
      <c r="D30" s="291">
        <v>0</v>
      </c>
      <c r="E30" s="602">
        <v>0</v>
      </c>
      <c r="F30" s="557">
        <f t="shared" si="11"/>
        <v>0</v>
      </c>
      <c r="G30" s="562">
        <f t="shared" si="12"/>
        <v>0</v>
      </c>
      <c r="H30" s="708" t="b">
        <v>1</v>
      </c>
      <c r="I30" s="708" t="b">
        <v>0</v>
      </c>
      <c r="J30" s="708" t="b">
        <v>0</v>
      </c>
      <c r="K30" s="708" t="b">
        <v>0</v>
      </c>
      <c r="L30" s="576">
        <f t="shared" si="13"/>
        <v>1</v>
      </c>
      <c r="M30" s="133"/>
      <c r="N30" s="385"/>
      <c r="O30" s="862"/>
      <c r="P30" s="363" t="s">
        <v>53</v>
      </c>
      <c r="Q30" s="627">
        <v>1.4</v>
      </c>
      <c r="R30" s="628">
        <v>18.8</v>
      </c>
      <c r="S30" s="119">
        <v>1</v>
      </c>
      <c r="T30" s="796">
        <f t="shared" si="10"/>
        <v>18.8</v>
      </c>
      <c r="U30" s="787">
        <v>0</v>
      </c>
      <c r="V30" s="797">
        <f t="shared" si="3"/>
        <v>0</v>
      </c>
      <c r="W30" s="787">
        <v>0</v>
      </c>
      <c r="X30" s="791">
        <f t="shared" si="4"/>
        <v>0</v>
      </c>
      <c r="Y30" s="642" t="b">
        <v>1</v>
      </c>
      <c r="Z30" s="642" t="b">
        <v>0</v>
      </c>
      <c r="AA30" s="642" t="b">
        <v>0</v>
      </c>
      <c r="AB30" s="642" t="b">
        <v>0</v>
      </c>
      <c r="AC30" s="420">
        <f t="shared" si="2"/>
        <v>1</v>
      </c>
      <c r="AD30" s="309" t="e">
        <f>(V30*'Vessel Profile'!$D$30+X30*'Vessel Profile'!$E$30)*AC30/('Vessel Profile'!$D$30+'Vessel Profile'!$E$30)</f>
        <v>#DIV/0!</v>
      </c>
    </row>
    <row r="31" spans="1:33" ht="16.5" customHeight="1">
      <c r="A31" s="840" t="s">
        <v>303</v>
      </c>
      <c r="B31" s="319" t="s">
        <v>58</v>
      </c>
      <c r="C31" s="599">
        <v>0.75</v>
      </c>
      <c r="D31" s="307">
        <v>0</v>
      </c>
      <c r="E31" s="600">
        <v>0</v>
      </c>
      <c r="F31" s="563">
        <f t="shared" si="11"/>
        <v>0</v>
      </c>
      <c r="G31" s="564">
        <f t="shared" si="12"/>
        <v>0</v>
      </c>
      <c r="H31" s="704" t="b">
        <v>1</v>
      </c>
      <c r="I31" s="704" t="b">
        <v>0</v>
      </c>
      <c r="J31" s="704" t="b">
        <v>0</v>
      </c>
      <c r="K31" s="704" t="b">
        <v>0</v>
      </c>
      <c r="L31" s="575">
        <f t="shared" si="13"/>
        <v>1</v>
      </c>
      <c r="M31" s="133"/>
      <c r="N31" s="385"/>
      <c r="O31" s="862"/>
      <c r="P31" s="363" t="s">
        <v>73</v>
      </c>
      <c r="Q31" s="627">
        <v>3.6</v>
      </c>
      <c r="R31" s="628">
        <v>46.8</v>
      </c>
      <c r="S31" s="119">
        <v>1</v>
      </c>
      <c r="T31" s="796">
        <f t="shared" si="10"/>
        <v>46.8</v>
      </c>
      <c r="U31" s="787">
        <v>0</v>
      </c>
      <c r="V31" s="797">
        <f t="shared" si="3"/>
        <v>0</v>
      </c>
      <c r="W31" s="787">
        <v>0</v>
      </c>
      <c r="X31" s="791">
        <f t="shared" si="4"/>
        <v>0</v>
      </c>
      <c r="Y31" s="642" t="b">
        <v>1</v>
      </c>
      <c r="Z31" s="642" t="b">
        <v>0</v>
      </c>
      <c r="AA31" s="642" t="b">
        <v>0</v>
      </c>
      <c r="AB31" s="642" t="b">
        <v>0</v>
      </c>
      <c r="AC31" s="420">
        <f t="shared" si="2"/>
        <v>1</v>
      </c>
      <c r="AD31" s="309" t="e">
        <f>(V31*'Vessel Profile'!$D$30+X31*'Vessel Profile'!$E$30)*AC31/('Vessel Profile'!$D$30+'Vessel Profile'!$E$30)</f>
        <v>#DIV/0!</v>
      </c>
    </row>
    <row r="32" spans="1:33" ht="16.5" customHeight="1">
      <c r="A32" s="841"/>
      <c r="B32" s="320" t="s">
        <v>278</v>
      </c>
      <c r="C32" s="605">
        <v>20</v>
      </c>
      <c r="D32" s="277">
        <v>0</v>
      </c>
      <c r="E32" s="606">
        <v>0</v>
      </c>
      <c r="F32" s="560">
        <f t="shared" si="11"/>
        <v>0</v>
      </c>
      <c r="G32" s="561">
        <f t="shared" si="12"/>
        <v>0</v>
      </c>
      <c r="H32" s="706" t="b">
        <v>1</v>
      </c>
      <c r="I32" s="706" t="b">
        <v>0</v>
      </c>
      <c r="J32" s="706" t="b">
        <v>0</v>
      </c>
      <c r="K32" s="706" t="b">
        <v>0</v>
      </c>
      <c r="L32" s="579">
        <f t="shared" si="13"/>
        <v>1</v>
      </c>
      <c r="M32" s="133"/>
      <c r="N32" s="385"/>
      <c r="O32" s="862"/>
      <c r="P32" s="363" t="s">
        <v>54</v>
      </c>
      <c r="Q32" s="627">
        <v>1</v>
      </c>
      <c r="R32" s="628">
        <v>12.4</v>
      </c>
      <c r="S32" s="119">
        <v>1</v>
      </c>
      <c r="T32" s="796">
        <f t="shared" si="10"/>
        <v>12.4</v>
      </c>
      <c r="U32" s="787">
        <v>0</v>
      </c>
      <c r="V32" s="797">
        <f t="shared" si="3"/>
        <v>0</v>
      </c>
      <c r="W32" s="787">
        <v>0</v>
      </c>
      <c r="X32" s="791">
        <f t="shared" si="4"/>
        <v>0</v>
      </c>
      <c r="Y32" s="642" t="b">
        <v>1</v>
      </c>
      <c r="Z32" s="642" t="b">
        <v>0</v>
      </c>
      <c r="AA32" s="642" t="b">
        <v>0</v>
      </c>
      <c r="AB32" s="642" t="b">
        <v>0</v>
      </c>
      <c r="AC32" s="420">
        <f t="shared" si="2"/>
        <v>1</v>
      </c>
      <c r="AD32" s="309" t="e">
        <f>(V32*'Vessel Profile'!$D$30+X32*'Vessel Profile'!$E$30)*AC32/('Vessel Profile'!$D$30+'Vessel Profile'!$E$30)</f>
        <v>#DIV/0!</v>
      </c>
    </row>
    <row r="33" spans="1:30" ht="16.5" customHeight="1">
      <c r="A33" s="841"/>
      <c r="B33" s="321" t="s">
        <v>213</v>
      </c>
      <c r="C33" s="605">
        <v>0.25</v>
      </c>
      <c r="D33" s="277">
        <v>0</v>
      </c>
      <c r="E33" s="606">
        <v>0</v>
      </c>
      <c r="F33" s="560">
        <f t="shared" si="11"/>
        <v>0</v>
      </c>
      <c r="G33" s="561">
        <f t="shared" si="12"/>
        <v>0</v>
      </c>
      <c r="H33" s="706" t="b">
        <v>1</v>
      </c>
      <c r="I33" s="706" t="b">
        <v>0</v>
      </c>
      <c r="J33" s="706" t="b">
        <v>0</v>
      </c>
      <c r="K33" s="706" t="b">
        <v>0</v>
      </c>
      <c r="L33" s="580">
        <f t="shared" si="13"/>
        <v>1</v>
      </c>
      <c r="M33" s="133"/>
      <c r="N33" s="385"/>
      <c r="O33" s="862"/>
      <c r="P33" s="366" t="s">
        <v>74</v>
      </c>
      <c r="Q33" s="627">
        <v>0.4</v>
      </c>
      <c r="R33" s="628">
        <v>5.403999999999999</v>
      </c>
      <c r="S33" s="119">
        <v>1</v>
      </c>
      <c r="T33" s="796">
        <f t="shared" si="10"/>
        <v>5.403999999999999</v>
      </c>
      <c r="U33" s="787">
        <v>0</v>
      </c>
      <c r="V33" s="797">
        <f t="shared" si="3"/>
        <v>0</v>
      </c>
      <c r="W33" s="787">
        <v>0</v>
      </c>
      <c r="X33" s="791">
        <f t="shared" si="4"/>
        <v>0</v>
      </c>
      <c r="Y33" s="642" t="b">
        <v>1</v>
      </c>
      <c r="Z33" s="642" t="b">
        <v>0</v>
      </c>
      <c r="AA33" s="642" t="b">
        <v>0</v>
      </c>
      <c r="AB33" s="642" t="b">
        <v>0</v>
      </c>
      <c r="AC33" s="420">
        <f t="shared" si="2"/>
        <v>1</v>
      </c>
      <c r="AD33" s="309" t="e">
        <f>(V33*'Vessel Profile'!$D$30+X33*'Vessel Profile'!$E$30)*AC33/('Vessel Profile'!$D$30+'Vessel Profile'!$E$30)</f>
        <v>#DIV/0!</v>
      </c>
    </row>
    <row r="34" spans="1:30" ht="16.5" customHeight="1">
      <c r="A34" s="841"/>
      <c r="B34" s="320" t="s">
        <v>212</v>
      </c>
      <c r="C34" s="605">
        <v>3</v>
      </c>
      <c r="D34" s="277">
        <v>0</v>
      </c>
      <c r="E34" s="606">
        <v>0</v>
      </c>
      <c r="F34" s="560">
        <f t="shared" si="11"/>
        <v>0</v>
      </c>
      <c r="G34" s="561">
        <f t="shared" si="12"/>
        <v>0</v>
      </c>
      <c r="H34" s="706" t="b">
        <v>1</v>
      </c>
      <c r="I34" s="706" t="b">
        <v>0</v>
      </c>
      <c r="J34" s="706" t="b">
        <v>0</v>
      </c>
      <c r="K34" s="706" t="b">
        <v>0</v>
      </c>
      <c r="L34" s="581">
        <f t="shared" si="13"/>
        <v>1</v>
      </c>
      <c r="M34" s="133"/>
      <c r="N34" s="385"/>
      <c r="O34" s="862"/>
      <c r="P34" s="366" t="s">
        <v>323</v>
      </c>
      <c r="Q34" s="627">
        <v>13.5</v>
      </c>
      <c r="R34" s="628">
        <v>175</v>
      </c>
      <c r="S34" s="119">
        <v>0</v>
      </c>
      <c r="T34" s="796">
        <f t="shared" si="10"/>
        <v>0</v>
      </c>
      <c r="U34" s="787">
        <v>0</v>
      </c>
      <c r="V34" s="797">
        <f t="shared" si="3"/>
        <v>0</v>
      </c>
      <c r="W34" s="787">
        <v>0</v>
      </c>
      <c r="X34" s="791">
        <f t="shared" si="4"/>
        <v>0</v>
      </c>
      <c r="Y34" s="642" t="b">
        <v>1</v>
      </c>
      <c r="Z34" s="642" t="b">
        <v>0</v>
      </c>
      <c r="AA34" s="642" t="b">
        <v>0</v>
      </c>
      <c r="AB34" s="642" t="b">
        <v>0</v>
      </c>
      <c r="AC34" s="420">
        <f t="shared" si="2"/>
        <v>1</v>
      </c>
      <c r="AD34" s="309" t="e">
        <f>(V34*'Vessel Profile'!$D$30+X34*'Vessel Profile'!$E$30)*AC34/('Vessel Profile'!$D$30+'Vessel Profile'!$E$30)</f>
        <v>#DIV/0!</v>
      </c>
    </row>
    <row r="35" spans="1:30" ht="16.5" customHeight="1">
      <c r="A35" s="841"/>
      <c r="B35" s="320" t="s">
        <v>300</v>
      </c>
      <c r="C35" s="605">
        <v>4.2</v>
      </c>
      <c r="D35" s="277">
        <v>0</v>
      </c>
      <c r="E35" s="606">
        <v>0</v>
      </c>
      <c r="F35" s="560">
        <f t="shared" si="11"/>
        <v>0</v>
      </c>
      <c r="G35" s="561">
        <f t="shared" si="12"/>
        <v>0</v>
      </c>
      <c r="H35" s="706" t="b">
        <v>1</v>
      </c>
      <c r="I35" s="706" t="b">
        <v>0</v>
      </c>
      <c r="J35" s="706" t="b">
        <v>0</v>
      </c>
      <c r="K35" s="706" t="b">
        <v>0</v>
      </c>
      <c r="L35" s="581">
        <f t="shared" si="13"/>
        <v>1</v>
      </c>
      <c r="M35" s="133"/>
      <c r="N35" s="385"/>
      <c r="O35" s="862"/>
      <c r="P35" s="367" t="s">
        <v>61</v>
      </c>
      <c r="Q35" s="631">
        <v>0.8</v>
      </c>
      <c r="R35" s="628">
        <v>10.324999999999999</v>
      </c>
      <c r="S35" s="119">
        <v>1</v>
      </c>
      <c r="T35" s="796">
        <f t="shared" si="10"/>
        <v>10.324999999999999</v>
      </c>
      <c r="U35" s="787">
        <v>0</v>
      </c>
      <c r="V35" s="797">
        <f t="shared" si="3"/>
        <v>0</v>
      </c>
      <c r="W35" s="787">
        <v>0</v>
      </c>
      <c r="X35" s="791">
        <f t="shared" si="4"/>
        <v>0</v>
      </c>
      <c r="Y35" s="642" t="b">
        <v>1</v>
      </c>
      <c r="Z35" s="642" t="b">
        <v>0</v>
      </c>
      <c r="AA35" s="642" t="b">
        <v>0</v>
      </c>
      <c r="AB35" s="642" t="b">
        <v>0</v>
      </c>
      <c r="AC35" s="420">
        <f t="shared" si="2"/>
        <v>1</v>
      </c>
      <c r="AD35" s="309" t="e">
        <f>(V35*'Vessel Profile'!$D$30+X35*'Vessel Profile'!$E$30)*AC35/('Vessel Profile'!$D$30+'Vessel Profile'!$E$30)</f>
        <v>#DIV/0!</v>
      </c>
    </row>
    <row r="36" spans="1:30" ht="16.5" customHeight="1">
      <c r="A36" s="841"/>
      <c r="B36" s="320" t="s">
        <v>304</v>
      </c>
      <c r="C36" s="607">
        <v>15</v>
      </c>
      <c r="D36" s="277">
        <v>0</v>
      </c>
      <c r="E36" s="606">
        <v>0</v>
      </c>
      <c r="F36" s="560">
        <f t="shared" si="11"/>
        <v>0</v>
      </c>
      <c r="G36" s="561">
        <f t="shared" si="12"/>
        <v>0</v>
      </c>
      <c r="H36" s="706" t="b">
        <v>1</v>
      </c>
      <c r="I36" s="706" t="b">
        <v>0</v>
      </c>
      <c r="J36" s="706" t="b">
        <v>0</v>
      </c>
      <c r="K36" s="706" t="b">
        <v>0</v>
      </c>
      <c r="L36" s="579">
        <f t="shared" si="13"/>
        <v>1</v>
      </c>
      <c r="M36" s="133"/>
      <c r="N36" s="385"/>
      <c r="O36" s="862"/>
      <c r="P36" s="363" t="s">
        <v>62</v>
      </c>
      <c r="Q36" s="627">
        <v>4.5999999999999996</v>
      </c>
      <c r="R36" s="628">
        <v>60.371999999999993</v>
      </c>
      <c r="S36" s="119">
        <v>1</v>
      </c>
      <c r="T36" s="796">
        <f t="shared" si="10"/>
        <v>60.371999999999993</v>
      </c>
      <c r="U36" s="787">
        <v>0</v>
      </c>
      <c r="V36" s="797">
        <f t="shared" si="3"/>
        <v>0</v>
      </c>
      <c r="W36" s="787">
        <v>0</v>
      </c>
      <c r="X36" s="791">
        <f t="shared" si="4"/>
        <v>0</v>
      </c>
      <c r="Y36" s="642" t="b">
        <v>1</v>
      </c>
      <c r="Z36" s="642" t="b">
        <v>0</v>
      </c>
      <c r="AA36" s="642" t="b">
        <v>0</v>
      </c>
      <c r="AB36" s="642" t="b">
        <v>0</v>
      </c>
      <c r="AC36" s="420">
        <f t="shared" si="2"/>
        <v>1</v>
      </c>
      <c r="AD36" s="309" t="e">
        <f>(V36*'Vessel Profile'!$D$30+X36*'Vessel Profile'!$E$30)*AC36/('Vessel Profile'!$D$30+'Vessel Profile'!$E$30)</f>
        <v>#DIV/0!</v>
      </c>
    </row>
    <row r="37" spans="1:30" ht="16.5" customHeight="1">
      <c r="A37" s="841"/>
      <c r="B37" s="320" t="s">
        <v>305</v>
      </c>
      <c r="C37" s="607">
        <v>8</v>
      </c>
      <c r="D37" s="277">
        <v>0</v>
      </c>
      <c r="E37" s="606">
        <v>0</v>
      </c>
      <c r="F37" s="560">
        <f t="shared" si="11"/>
        <v>0</v>
      </c>
      <c r="G37" s="561">
        <f t="shared" si="12"/>
        <v>0</v>
      </c>
      <c r="H37" s="706" t="b">
        <v>1</v>
      </c>
      <c r="I37" s="706" t="b">
        <v>0</v>
      </c>
      <c r="J37" s="706" t="b">
        <v>0</v>
      </c>
      <c r="K37" s="706" t="b">
        <v>0</v>
      </c>
      <c r="L37" s="580">
        <f t="shared" si="13"/>
        <v>1</v>
      </c>
      <c r="M37" s="133"/>
      <c r="N37" s="385"/>
      <c r="O37" s="862"/>
      <c r="P37" s="363" t="s">
        <v>55</v>
      </c>
      <c r="Q37" s="627">
        <v>0.8</v>
      </c>
      <c r="R37" s="628">
        <v>10.519666666666668</v>
      </c>
      <c r="S37" s="119">
        <v>1</v>
      </c>
      <c r="T37" s="796">
        <f t="shared" si="10"/>
        <v>10.519666666666668</v>
      </c>
      <c r="U37" s="787">
        <v>0</v>
      </c>
      <c r="V37" s="797">
        <f t="shared" si="3"/>
        <v>0</v>
      </c>
      <c r="W37" s="787">
        <v>0</v>
      </c>
      <c r="X37" s="791">
        <f t="shared" si="4"/>
        <v>0</v>
      </c>
      <c r="Y37" s="642" t="b">
        <v>1</v>
      </c>
      <c r="Z37" s="642" t="b">
        <v>0</v>
      </c>
      <c r="AA37" s="642" t="b">
        <v>0</v>
      </c>
      <c r="AB37" s="642" t="b">
        <v>0</v>
      </c>
      <c r="AC37" s="420">
        <f t="shared" si="2"/>
        <v>1</v>
      </c>
      <c r="AD37" s="309" t="e">
        <f>(V37*'Vessel Profile'!$D$30+X37*'Vessel Profile'!$E$30)*AC37/('Vessel Profile'!$D$30+'Vessel Profile'!$E$30)</f>
        <v>#DIV/0!</v>
      </c>
    </row>
    <row r="38" spans="1:30" ht="16.5" customHeight="1">
      <c r="A38" s="841"/>
      <c r="B38" s="320" t="s">
        <v>383</v>
      </c>
      <c r="C38" s="607">
        <v>0</v>
      </c>
      <c r="D38" s="277">
        <v>0</v>
      </c>
      <c r="E38" s="606">
        <v>0</v>
      </c>
      <c r="F38" s="560">
        <f t="shared" si="11"/>
        <v>0</v>
      </c>
      <c r="G38" s="561">
        <f t="shared" si="12"/>
        <v>0</v>
      </c>
      <c r="H38" s="706" t="b">
        <v>1</v>
      </c>
      <c r="I38" s="706" t="b">
        <v>0</v>
      </c>
      <c r="J38" s="706" t="b">
        <v>0</v>
      </c>
      <c r="K38" s="706" t="b">
        <v>0</v>
      </c>
      <c r="L38" s="579">
        <f t="shared" si="13"/>
        <v>1</v>
      </c>
      <c r="M38" s="133"/>
      <c r="N38" s="385"/>
      <c r="O38" s="862"/>
      <c r="P38" s="367" t="s">
        <v>60</v>
      </c>
      <c r="Q38" s="631">
        <v>0.6</v>
      </c>
      <c r="R38" s="628">
        <v>7.21</v>
      </c>
      <c r="S38" s="119">
        <v>0</v>
      </c>
      <c r="T38" s="796">
        <f t="shared" si="10"/>
        <v>0</v>
      </c>
      <c r="U38" s="787">
        <v>0</v>
      </c>
      <c r="V38" s="797">
        <f t="shared" si="3"/>
        <v>0</v>
      </c>
      <c r="W38" s="787">
        <v>0</v>
      </c>
      <c r="X38" s="791">
        <f t="shared" si="4"/>
        <v>0</v>
      </c>
      <c r="Y38" s="642" t="b">
        <v>1</v>
      </c>
      <c r="Z38" s="642" t="b">
        <v>0</v>
      </c>
      <c r="AA38" s="642" t="b">
        <v>0</v>
      </c>
      <c r="AB38" s="642" t="b">
        <v>0</v>
      </c>
      <c r="AC38" s="420">
        <f t="shared" si="2"/>
        <v>1</v>
      </c>
      <c r="AD38" s="309" t="e">
        <f>(V38*'Vessel Profile'!$D$30+X38*'Vessel Profile'!$E$30)*AC38/('Vessel Profile'!$D$30+'Vessel Profile'!$E$30)</f>
        <v>#DIV/0!</v>
      </c>
    </row>
    <row r="39" spans="1:30" ht="16.5" customHeight="1" thickBot="1">
      <c r="A39" s="841"/>
      <c r="B39" s="538" t="s">
        <v>382</v>
      </c>
      <c r="C39" s="608">
        <v>41</v>
      </c>
      <c r="D39" s="539">
        <v>0</v>
      </c>
      <c r="E39" s="609">
        <v>0</v>
      </c>
      <c r="F39" s="560">
        <f t="shared" si="11"/>
        <v>0</v>
      </c>
      <c r="G39" s="561">
        <f t="shared" si="12"/>
        <v>0</v>
      </c>
      <c r="H39" s="718" t="b">
        <v>1</v>
      </c>
      <c r="I39" s="719" t="b">
        <v>0</v>
      </c>
      <c r="J39" s="718"/>
      <c r="K39" s="719"/>
      <c r="L39" s="579">
        <f t="shared" si="13"/>
        <v>1</v>
      </c>
      <c r="M39" s="133"/>
      <c r="N39" s="385"/>
      <c r="O39" s="863"/>
      <c r="P39" s="364" t="s">
        <v>25</v>
      </c>
      <c r="Q39" s="629"/>
      <c r="R39" s="332"/>
      <c r="S39" s="332">
        <v>0</v>
      </c>
      <c r="T39" s="793">
        <f t="shared" si="10"/>
        <v>0</v>
      </c>
      <c r="U39" s="788">
        <v>0</v>
      </c>
      <c r="V39" s="794">
        <f t="shared" si="3"/>
        <v>0</v>
      </c>
      <c r="W39" s="334">
        <v>0</v>
      </c>
      <c r="X39" s="795">
        <f t="shared" si="4"/>
        <v>0</v>
      </c>
      <c r="Y39" s="643" t="b">
        <v>1</v>
      </c>
      <c r="Z39" s="643" t="b">
        <v>0</v>
      </c>
      <c r="AA39" s="643" t="b">
        <v>0</v>
      </c>
      <c r="AB39" s="643" t="b">
        <v>0</v>
      </c>
      <c r="AC39" s="421">
        <f t="shared" si="2"/>
        <v>1</v>
      </c>
      <c r="AD39" s="310" t="e">
        <f>(V39*'Vessel Profile'!$D$30+X39*'Vessel Profile'!$E$30)*AC39/('Vessel Profile'!$D$30+'Vessel Profile'!$E$30)</f>
        <v>#DIV/0!</v>
      </c>
    </row>
    <row r="40" spans="1:30" ht="16.5" customHeight="1" thickBot="1">
      <c r="A40" s="842"/>
      <c r="B40" s="804" t="s">
        <v>301</v>
      </c>
      <c r="C40" s="610">
        <v>0</v>
      </c>
      <c r="D40" s="291">
        <v>0</v>
      </c>
      <c r="E40" s="602">
        <v>0</v>
      </c>
      <c r="F40" s="557">
        <f t="shared" si="11"/>
        <v>0</v>
      </c>
      <c r="G40" s="562">
        <f t="shared" si="12"/>
        <v>0</v>
      </c>
      <c r="H40" s="708" t="b">
        <v>1</v>
      </c>
      <c r="I40" s="708" t="b">
        <v>0</v>
      </c>
      <c r="J40" s="708" t="b">
        <v>0</v>
      </c>
      <c r="K40" s="708" t="b">
        <v>0</v>
      </c>
      <c r="L40" s="582">
        <f t="shared" si="13"/>
        <v>1</v>
      </c>
      <c r="M40" s="133"/>
      <c r="N40" s="385"/>
      <c r="O40" s="858" t="s">
        <v>312</v>
      </c>
      <c r="P40" s="366" t="s">
        <v>206</v>
      </c>
      <c r="Q40" s="627">
        <v>3.1</v>
      </c>
      <c r="R40" s="628">
        <v>40.195250000000001</v>
      </c>
      <c r="S40" s="336">
        <v>0</v>
      </c>
      <c r="T40" s="789">
        <f t="shared" ref="T40:T53" si="14">S40*R40</f>
        <v>0</v>
      </c>
      <c r="U40" s="338">
        <v>0</v>
      </c>
      <c r="V40" s="790">
        <f>T40*U40/AC40</f>
        <v>0</v>
      </c>
      <c r="W40" s="338">
        <v>0</v>
      </c>
      <c r="X40" s="791">
        <f>T40*W40/AC40</f>
        <v>0</v>
      </c>
      <c r="Y40" s="641" t="b">
        <v>1</v>
      </c>
      <c r="Z40" s="641" t="b">
        <v>0</v>
      </c>
      <c r="AA40" s="641" t="b">
        <v>0</v>
      </c>
      <c r="AB40" s="641" t="b">
        <v>0</v>
      </c>
      <c r="AC40" s="420">
        <f t="shared" si="2"/>
        <v>1</v>
      </c>
      <c r="AD40" s="309" t="e">
        <f>(V40*'Vessel Profile'!$D$30+X40*'Vessel Profile'!$E$30)*AC40/('Vessel Profile'!$D$30+'Vessel Profile'!$E$30)</f>
        <v>#DIV/0!</v>
      </c>
    </row>
    <row r="41" spans="1:30" ht="16.5" customHeight="1" thickBot="1">
      <c r="A41" s="348" t="s">
        <v>25</v>
      </c>
      <c r="B41" s="805" t="s">
        <v>302</v>
      </c>
      <c r="C41" s="611">
        <v>10</v>
      </c>
      <c r="D41" s="315">
        <v>0</v>
      </c>
      <c r="E41" s="612">
        <v>0</v>
      </c>
      <c r="F41" s="565">
        <f t="shared" si="11"/>
        <v>0</v>
      </c>
      <c r="G41" s="566">
        <f t="shared" si="12"/>
        <v>0</v>
      </c>
      <c r="H41" s="755" t="b">
        <v>1</v>
      </c>
      <c r="I41" s="755" t="b">
        <v>0</v>
      </c>
      <c r="J41" s="755" t="b">
        <v>0</v>
      </c>
      <c r="K41" s="756" t="b">
        <v>0</v>
      </c>
      <c r="L41" s="583">
        <f>COUNTIF(H41:K41,TRUE)</f>
        <v>1</v>
      </c>
      <c r="M41" s="133"/>
      <c r="N41" s="385"/>
      <c r="O41" s="859"/>
      <c r="P41" s="366" t="s">
        <v>207</v>
      </c>
      <c r="Q41" s="627">
        <v>2.4</v>
      </c>
      <c r="R41" s="628">
        <v>31.7</v>
      </c>
      <c r="S41" s="336">
        <v>0</v>
      </c>
      <c r="T41" s="789">
        <f t="shared" si="14"/>
        <v>0</v>
      </c>
      <c r="U41" s="338">
        <v>0</v>
      </c>
      <c r="V41" s="790">
        <f t="shared" ref="V41:V44" si="15">T41*U41/AC45</f>
        <v>0</v>
      </c>
      <c r="W41" s="338">
        <v>0</v>
      </c>
      <c r="X41" s="791">
        <f>T41*W41/AC42</f>
        <v>0</v>
      </c>
      <c r="Y41" s="642" t="b">
        <v>1</v>
      </c>
      <c r="Z41" s="642" t="b">
        <v>0</v>
      </c>
      <c r="AA41" s="642" t="b">
        <v>0</v>
      </c>
      <c r="AB41" s="642" t="b">
        <v>0</v>
      </c>
      <c r="AC41" s="420">
        <f t="shared" si="2"/>
        <v>1</v>
      </c>
      <c r="AD41" s="309" t="e">
        <f>(V41*'Vessel Profile'!$D$30+X41*'Vessel Profile'!$E$30)*AC41/('Vessel Profile'!$D$30+'Vessel Profile'!$E$30)</f>
        <v>#DIV/0!</v>
      </c>
    </row>
    <row r="42" spans="1:30" ht="16.5" customHeight="1" thickTop="1" thickBot="1">
      <c r="A42" s="444"/>
      <c r="B42" s="445"/>
      <c r="C42" s="446"/>
      <c r="D42" s="447"/>
      <c r="E42" s="448"/>
      <c r="F42" s="278"/>
      <c r="G42" s="442"/>
      <c r="H42" s="449"/>
      <c r="I42" s="449"/>
      <c r="J42" s="449"/>
      <c r="K42" s="278"/>
      <c r="M42" s="133"/>
      <c r="N42" s="385"/>
      <c r="O42" s="859"/>
      <c r="P42" s="366" t="s">
        <v>208</v>
      </c>
      <c r="Q42" s="627">
        <v>4.3</v>
      </c>
      <c r="R42" s="628">
        <v>56.006000000000007</v>
      </c>
      <c r="S42" s="336">
        <v>5</v>
      </c>
      <c r="T42" s="789">
        <f t="shared" si="14"/>
        <v>280.03000000000003</v>
      </c>
      <c r="U42" s="338">
        <v>0</v>
      </c>
      <c r="V42" s="790">
        <f t="shared" si="15"/>
        <v>0</v>
      </c>
      <c r="W42" s="338">
        <v>0</v>
      </c>
      <c r="X42" s="791">
        <f>T42*W42/AC44</f>
        <v>0</v>
      </c>
      <c r="Y42" s="642" t="b">
        <v>1</v>
      </c>
      <c r="Z42" s="642" t="b">
        <v>0</v>
      </c>
      <c r="AA42" s="642" t="b">
        <v>0</v>
      </c>
      <c r="AB42" s="642" t="b">
        <v>0</v>
      </c>
      <c r="AC42" s="420">
        <f t="shared" si="2"/>
        <v>1</v>
      </c>
      <c r="AD42" s="309" t="e">
        <f>(V42*'Vessel Profile'!$D$30+X42*'Vessel Profile'!$E$30)*AC42/('Vessel Profile'!$D$30+'Vessel Profile'!$E$30)</f>
        <v>#DIV/0!</v>
      </c>
    </row>
    <row r="43" spans="1:30" ht="16.5" customHeight="1" thickTop="1">
      <c r="A43" s="528" t="s">
        <v>308</v>
      </c>
      <c r="B43" s="528"/>
      <c r="C43" s="828" t="s">
        <v>32</v>
      </c>
      <c r="D43" s="815" t="s">
        <v>63</v>
      </c>
      <c r="E43" s="815" t="s">
        <v>64</v>
      </c>
      <c r="F43" s="815" t="s">
        <v>87</v>
      </c>
      <c r="G43" s="815" t="s">
        <v>88</v>
      </c>
      <c r="H43" s="833" t="s">
        <v>281</v>
      </c>
      <c r="I43" s="838" t="s">
        <v>282</v>
      </c>
      <c r="J43" s="838" t="s">
        <v>101</v>
      </c>
      <c r="K43" s="838" t="s">
        <v>102</v>
      </c>
      <c r="L43" s="843" t="s">
        <v>283</v>
      </c>
      <c r="M43" s="133"/>
      <c r="N43" s="385"/>
      <c r="O43" s="859"/>
      <c r="P43" s="366" t="s">
        <v>209</v>
      </c>
      <c r="Q43" s="627">
        <v>6.3</v>
      </c>
      <c r="R43" s="628">
        <v>81.819000000000003</v>
      </c>
      <c r="S43" s="336">
        <v>0</v>
      </c>
      <c r="T43" s="789">
        <f t="shared" si="14"/>
        <v>0</v>
      </c>
      <c r="U43" s="338">
        <v>0</v>
      </c>
      <c r="V43" s="790">
        <f t="shared" si="15"/>
        <v>0</v>
      </c>
      <c r="W43" s="338">
        <v>0</v>
      </c>
      <c r="X43" s="791">
        <f>T43*W43/AC46</f>
        <v>0</v>
      </c>
      <c r="Y43" s="642" t="b">
        <v>1</v>
      </c>
      <c r="Z43" s="642" t="b">
        <v>0</v>
      </c>
      <c r="AA43" s="642" t="b">
        <v>0</v>
      </c>
      <c r="AB43" s="642" t="b">
        <v>0</v>
      </c>
      <c r="AC43" s="420">
        <f t="shared" si="2"/>
        <v>1</v>
      </c>
      <c r="AD43" s="309" t="e">
        <f>(V43*'Vessel Profile'!$D$30+X43*'Vessel Profile'!$E$30)*AC43/('Vessel Profile'!$D$30+'Vessel Profile'!$E$30)</f>
        <v>#DIV/0!</v>
      </c>
    </row>
    <row r="44" spans="1:30" ht="16.5" customHeight="1">
      <c r="A44" s="528"/>
      <c r="B44" s="528"/>
      <c r="C44" s="829"/>
      <c r="D44" s="831"/>
      <c r="E44" s="831"/>
      <c r="F44" s="831"/>
      <c r="G44" s="831"/>
      <c r="H44" s="834"/>
      <c r="I44" s="839"/>
      <c r="J44" s="839"/>
      <c r="K44" s="839"/>
      <c r="L44" s="844"/>
      <c r="M44" s="133"/>
      <c r="N44" s="385"/>
      <c r="O44" s="859"/>
      <c r="P44" s="366" t="s">
        <v>210</v>
      </c>
      <c r="Q44" s="627">
        <v>8.6</v>
      </c>
      <c r="R44" s="628">
        <v>111.3</v>
      </c>
      <c r="S44" s="336">
        <v>0</v>
      </c>
      <c r="T44" s="789">
        <f t="shared" si="14"/>
        <v>0</v>
      </c>
      <c r="U44" s="338">
        <v>0</v>
      </c>
      <c r="V44" s="790">
        <f t="shared" si="15"/>
        <v>0</v>
      </c>
      <c r="W44" s="338">
        <v>0</v>
      </c>
      <c r="X44" s="791">
        <f>T44*W44/AC48</f>
        <v>0</v>
      </c>
      <c r="Y44" s="642" t="b">
        <v>1</v>
      </c>
      <c r="Z44" s="642" t="b">
        <v>0</v>
      </c>
      <c r="AA44" s="642" t="b">
        <v>0</v>
      </c>
      <c r="AB44" s="642" t="b">
        <v>0</v>
      </c>
      <c r="AC44" s="420">
        <f t="shared" si="2"/>
        <v>1</v>
      </c>
      <c r="AD44" s="309" t="e">
        <f>(V44*'Vessel Profile'!$D$30+X44*'Vessel Profile'!$E$30)*AC44/('Vessel Profile'!$D$30+'Vessel Profile'!$E$30)</f>
        <v>#DIV/0!</v>
      </c>
    </row>
    <row r="45" spans="1:30" ht="16.5" customHeight="1">
      <c r="A45" s="528"/>
      <c r="B45" s="528"/>
      <c r="C45" s="829"/>
      <c r="D45" s="831"/>
      <c r="E45" s="831"/>
      <c r="F45" s="831"/>
      <c r="G45" s="831"/>
      <c r="H45" s="834"/>
      <c r="I45" s="839"/>
      <c r="J45" s="839"/>
      <c r="K45" s="839"/>
      <c r="L45" s="844"/>
      <c r="M45" s="133"/>
      <c r="N45" s="385"/>
      <c r="O45" s="859"/>
      <c r="P45" s="452" t="s">
        <v>356</v>
      </c>
      <c r="Q45" s="627">
        <v>2.2999999999999998</v>
      </c>
      <c r="R45" s="628">
        <v>29.463000000000001</v>
      </c>
      <c r="S45" s="336">
        <v>0</v>
      </c>
      <c r="T45" s="789">
        <f t="shared" si="14"/>
        <v>0</v>
      </c>
      <c r="U45" s="338">
        <v>0</v>
      </c>
      <c r="V45" s="790">
        <f>T45*U45/AC49</f>
        <v>0</v>
      </c>
      <c r="W45" s="338">
        <v>0</v>
      </c>
      <c r="X45" s="791">
        <f>T45*W45/AC49</f>
        <v>0</v>
      </c>
      <c r="Y45" s="642" t="b">
        <v>1</v>
      </c>
      <c r="Z45" s="642" t="b">
        <v>0</v>
      </c>
      <c r="AA45" s="642" t="b">
        <v>0</v>
      </c>
      <c r="AB45" s="642" t="b">
        <v>0</v>
      </c>
      <c r="AC45" s="420">
        <f t="shared" si="2"/>
        <v>1</v>
      </c>
      <c r="AD45" s="309" t="e">
        <f>(V45*'Vessel Profile'!$D$30+X45*'Vessel Profile'!$E$30)*AC45/('Vessel Profile'!$D$30+'Vessel Profile'!$E$30)</f>
        <v>#DIV/0!</v>
      </c>
    </row>
    <row r="46" spans="1:30" ht="16.5" customHeight="1" thickBot="1">
      <c r="A46" s="529"/>
      <c r="B46" s="529"/>
      <c r="C46" s="830"/>
      <c r="D46" s="832"/>
      <c r="E46" s="832"/>
      <c r="F46" s="832"/>
      <c r="G46" s="832"/>
      <c r="H46" s="701" t="b">
        <v>1</v>
      </c>
      <c r="I46" s="702" t="b">
        <v>0</v>
      </c>
      <c r="J46" s="702" t="b">
        <v>0</v>
      </c>
      <c r="K46" s="702" t="b">
        <v>0</v>
      </c>
      <c r="L46" s="845"/>
      <c r="M46" s="133"/>
      <c r="N46" s="385"/>
      <c r="O46" s="859"/>
      <c r="P46" s="366" t="s">
        <v>44</v>
      </c>
      <c r="Q46" s="627">
        <v>0.8</v>
      </c>
      <c r="R46" s="628">
        <v>10.5</v>
      </c>
      <c r="S46" s="336">
        <v>0</v>
      </c>
      <c r="T46" s="789">
        <f t="shared" si="14"/>
        <v>0</v>
      </c>
      <c r="U46" s="338">
        <v>0</v>
      </c>
      <c r="V46" s="790">
        <f>T46*U46/AC41</f>
        <v>0</v>
      </c>
      <c r="W46" s="338">
        <v>0</v>
      </c>
      <c r="X46" s="791">
        <f>T46*W46/AC41</f>
        <v>0</v>
      </c>
      <c r="Y46" s="642" t="b">
        <v>1</v>
      </c>
      <c r="Z46" s="642" t="b">
        <v>0</v>
      </c>
      <c r="AA46" s="642" t="b">
        <v>0</v>
      </c>
      <c r="AB46" s="642" t="b">
        <v>0</v>
      </c>
      <c r="AC46" s="420">
        <f t="shared" si="2"/>
        <v>1</v>
      </c>
      <c r="AD46" s="309" t="e">
        <f>(V46*'Vessel Profile'!$D$30+X46*'Vessel Profile'!$E$30)*AC46/('Vessel Profile'!$D$30+'Vessel Profile'!$E$30)</f>
        <v>#DIV/0!</v>
      </c>
    </row>
    <row r="47" spans="1:30" ht="16.5" customHeight="1">
      <c r="A47" s="835" t="s">
        <v>285</v>
      </c>
      <c r="B47" s="476" t="s">
        <v>79</v>
      </c>
      <c r="C47" s="613">
        <v>16.219839142091153</v>
      </c>
      <c r="D47" s="306">
        <v>0</v>
      </c>
      <c r="E47" s="307">
        <v>0</v>
      </c>
      <c r="F47" s="567">
        <f t="shared" ref="F47:F57" si="16">C47*D47/L47</f>
        <v>0</v>
      </c>
      <c r="G47" s="568">
        <f t="shared" ref="G47:G57" si="17">C47*E47/L47</f>
        <v>0</v>
      </c>
      <c r="H47" s="704" t="b">
        <v>1</v>
      </c>
      <c r="I47" s="704" t="b">
        <v>0</v>
      </c>
      <c r="J47" s="704" t="b">
        <v>0</v>
      </c>
      <c r="K47" s="724" t="b">
        <v>0</v>
      </c>
      <c r="L47" s="584">
        <f t="shared" ref="L47:L57" si="18">COUNTIF(H47:K47,TRUE)</f>
        <v>1</v>
      </c>
      <c r="M47" s="133"/>
      <c r="N47" s="133"/>
      <c r="O47" s="859"/>
      <c r="P47" s="366" t="s">
        <v>43</v>
      </c>
      <c r="Q47" s="627">
        <v>0.1</v>
      </c>
      <c r="R47" s="628">
        <v>1.3739999999999997</v>
      </c>
      <c r="S47" s="336">
        <v>2</v>
      </c>
      <c r="T47" s="789">
        <f t="shared" si="14"/>
        <v>2.7479999999999993</v>
      </c>
      <c r="U47" s="338">
        <v>0</v>
      </c>
      <c r="V47" s="790">
        <f>T47*U47/AC43</f>
        <v>0</v>
      </c>
      <c r="W47" s="338">
        <v>0</v>
      </c>
      <c r="X47" s="791">
        <f>T47*W47/AC43</f>
        <v>0</v>
      </c>
      <c r="Y47" s="642" t="b">
        <v>1</v>
      </c>
      <c r="Z47" s="642" t="b">
        <v>0</v>
      </c>
      <c r="AA47" s="642" t="b">
        <v>0</v>
      </c>
      <c r="AB47" s="642" t="b">
        <v>0</v>
      </c>
      <c r="AC47" s="420">
        <f t="shared" si="2"/>
        <v>1</v>
      </c>
      <c r="AD47" s="309" t="e">
        <f>(V47*'Vessel Profile'!$D$30+X47*'Vessel Profile'!$E$30)*AC47/('Vessel Profile'!$D$30+'Vessel Profile'!$E$30)</f>
        <v>#DIV/0!</v>
      </c>
    </row>
    <row r="48" spans="1:30" ht="16.5" customHeight="1">
      <c r="A48" s="836"/>
      <c r="B48" s="477" t="s">
        <v>80</v>
      </c>
      <c r="C48" s="614">
        <v>8.5790884718498663</v>
      </c>
      <c r="D48" s="279">
        <v>0</v>
      </c>
      <c r="E48" s="277">
        <v>0</v>
      </c>
      <c r="F48" s="558">
        <f t="shared" si="16"/>
        <v>0</v>
      </c>
      <c r="G48" s="561">
        <f t="shared" si="17"/>
        <v>0</v>
      </c>
      <c r="H48" s="725" t="b">
        <v>1</v>
      </c>
      <c r="I48" s="706" t="b">
        <v>0</v>
      </c>
      <c r="J48" s="706" t="b">
        <v>0</v>
      </c>
      <c r="K48" s="726" t="b">
        <v>0</v>
      </c>
      <c r="L48" s="585">
        <f t="shared" si="18"/>
        <v>1</v>
      </c>
      <c r="M48" s="133"/>
      <c r="N48" s="133"/>
      <c r="O48" s="859"/>
      <c r="P48" s="366" t="s">
        <v>45</v>
      </c>
      <c r="Q48" s="627">
        <v>3.6</v>
      </c>
      <c r="R48" s="628">
        <v>47.361999999999995</v>
      </c>
      <c r="S48" s="336">
        <v>6</v>
      </c>
      <c r="T48" s="789">
        <f t="shared" si="14"/>
        <v>284.17199999999997</v>
      </c>
      <c r="U48" s="338">
        <v>0</v>
      </c>
      <c r="V48" s="790">
        <f>T48*U48/AC45</f>
        <v>0</v>
      </c>
      <c r="W48" s="338">
        <v>0</v>
      </c>
      <c r="X48" s="791">
        <f>T48*W48/AC45</f>
        <v>0</v>
      </c>
      <c r="Y48" s="642" t="b">
        <v>1</v>
      </c>
      <c r="Z48" s="642" t="b">
        <v>0</v>
      </c>
      <c r="AA48" s="642" t="b">
        <v>0</v>
      </c>
      <c r="AB48" s="642" t="b">
        <v>0</v>
      </c>
      <c r="AC48" s="420">
        <f t="shared" si="2"/>
        <v>1</v>
      </c>
      <c r="AD48" s="309" t="e">
        <f>(V48*'Vessel Profile'!$D$30+X48*'Vessel Profile'!$E$30)*AC48/('Vessel Profile'!$D$30+'Vessel Profile'!$E$30)</f>
        <v>#DIV/0!</v>
      </c>
    </row>
    <row r="49" spans="1:30" ht="16.5" customHeight="1">
      <c r="A49" s="836"/>
      <c r="B49" s="474" t="s">
        <v>77</v>
      </c>
      <c r="C49" s="614">
        <v>0.67024128686327078</v>
      </c>
      <c r="D49" s="279">
        <v>0</v>
      </c>
      <c r="E49" s="277">
        <v>0</v>
      </c>
      <c r="F49" s="558">
        <f t="shared" si="16"/>
        <v>0</v>
      </c>
      <c r="G49" s="561">
        <f t="shared" si="17"/>
        <v>0</v>
      </c>
      <c r="H49" s="725" t="b">
        <v>1</v>
      </c>
      <c r="I49" s="706" t="b">
        <v>0</v>
      </c>
      <c r="J49" s="706" t="b">
        <v>0</v>
      </c>
      <c r="K49" s="726" t="b">
        <v>0</v>
      </c>
      <c r="L49" s="585">
        <f t="shared" si="18"/>
        <v>1</v>
      </c>
      <c r="M49" s="133"/>
      <c r="N49" s="133"/>
      <c r="O49" s="859"/>
      <c r="P49" s="366" t="s">
        <v>46</v>
      </c>
      <c r="Q49" s="627">
        <v>2.8</v>
      </c>
      <c r="R49" s="628">
        <v>36.086000000000006</v>
      </c>
      <c r="S49" s="336">
        <v>7</v>
      </c>
      <c r="T49" s="789">
        <f t="shared" si="14"/>
        <v>252.60200000000003</v>
      </c>
      <c r="U49" s="338">
        <v>0</v>
      </c>
      <c r="V49" s="790">
        <f>T49*U49/AC47</f>
        <v>0</v>
      </c>
      <c r="W49" s="338">
        <v>0</v>
      </c>
      <c r="X49" s="791">
        <f>T49*W49/AC47</f>
        <v>0</v>
      </c>
      <c r="Y49" s="642" t="b">
        <v>1</v>
      </c>
      <c r="Z49" s="642" t="b">
        <v>0</v>
      </c>
      <c r="AA49" s="642" t="b">
        <v>0</v>
      </c>
      <c r="AB49" s="642" t="b">
        <v>0</v>
      </c>
      <c r="AC49" s="420">
        <f t="shared" si="2"/>
        <v>1</v>
      </c>
      <c r="AD49" s="309" t="e">
        <f>(V49*'Vessel Profile'!$D$30+X49*'Vessel Profile'!$E$30)*AC49/('Vessel Profile'!$D$30+'Vessel Profile'!$E$30)</f>
        <v>#DIV/0!</v>
      </c>
    </row>
    <row r="50" spans="1:30" ht="16.5" customHeight="1" thickBot="1">
      <c r="A50" s="836"/>
      <c r="B50" s="474" t="s">
        <v>78</v>
      </c>
      <c r="C50" s="615">
        <v>1.6085790884718498</v>
      </c>
      <c r="D50" s="279">
        <v>0</v>
      </c>
      <c r="E50" s="277">
        <v>0</v>
      </c>
      <c r="F50" s="558">
        <f t="shared" si="16"/>
        <v>0</v>
      </c>
      <c r="G50" s="561">
        <f t="shared" si="17"/>
        <v>0</v>
      </c>
      <c r="H50" s="725" t="b">
        <v>1</v>
      </c>
      <c r="I50" s="706" t="b">
        <v>0</v>
      </c>
      <c r="J50" s="706" t="b">
        <v>0</v>
      </c>
      <c r="K50" s="726" t="b">
        <v>0</v>
      </c>
      <c r="L50" s="585">
        <f t="shared" si="18"/>
        <v>1</v>
      </c>
      <c r="M50" s="133"/>
      <c r="N50" s="133"/>
      <c r="O50" s="860"/>
      <c r="P50" s="479" t="s">
        <v>25</v>
      </c>
      <c r="Q50" s="629">
        <v>2</v>
      </c>
      <c r="R50" s="630">
        <v>26</v>
      </c>
      <c r="S50" s="332">
        <v>1</v>
      </c>
      <c r="T50" s="793">
        <f t="shared" si="14"/>
        <v>26</v>
      </c>
      <c r="U50" s="334">
        <v>0</v>
      </c>
      <c r="V50" s="794">
        <f>T50*U50/AC50</f>
        <v>0</v>
      </c>
      <c r="W50" s="334">
        <v>0</v>
      </c>
      <c r="X50" s="795">
        <f>T50*W50/AC50</f>
        <v>0</v>
      </c>
      <c r="Y50" s="643" t="b">
        <v>1</v>
      </c>
      <c r="Z50" s="643" t="b">
        <v>0</v>
      </c>
      <c r="AA50" s="643" t="b">
        <v>0</v>
      </c>
      <c r="AB50" s="643" t="b">
        <v>0</v>
      </c>
      <c r="AC50" s="421">
        <f t="shared" si="2"/>
        <v>1</v>
      </c>
      <c r="AD50" s="310" t="e">
        <f>(V50*'Vessel Profile'!$D$30+X50*'Vessel Profile'!$E$30)*AC50/('Vessel Profile'!$D$30+'Vessel Profile'!$E$30)</f>
        <v>#DIV/0!</v>
      </c>
    </row>
    <row r="51" spans="1:30" ht="16.5" customHeight="1" thickBot="1">
      <c r="A51" s="837"/>
      <c r="B51" s="478" t="s">
        <v>76</v>
      </c>
      <c r="C51" s="616"/>
      <c r="D51" s="473">
        <v>0</v>
      </c>
      <c r="E51" s="473">
        <v>0</v>
      </c>
      <c r="F51" s="569">
        <f t="shared" si="16"/>
        <v>0</v>
      </c>
      <c r="G51" s="562">
        <f t="shared" si="17"/>
        <v>0</v>
      </c>
      <c r="H51" s="708" t="b">
        <v>1</v>
      </c>
      <c r="I51" s="708" t="b">
        <v>0</v>
      </c>
      <c r="J51" s="708" t="b">
        <v>0</v>
      </c>
      <c r="K51" s="727" t="b">
        <v>0</v>
      </c>
      <c r="L51" s="586">
        <f t="shared" si="18"/>
        <v>1</v>
      </c>
      <c r="M51" s="133"/>
      <c r="N51" s="133"/>
      <c r="O51" s="855" t="s">
        <v>313</v>
      </c>
      <c r="P51" s="363" t="s">
        <v>58</v>
      </c>
      <c r="Q51" s="627">
        <v>7.6</v>
      </c>
      <c r="R51" s="628">
        <v>99.006</v>
      </c>
      <c r="S51" s="293">
        <v>0</v>
      </c>
      <c r="T51" s="792">
        <f t="shared" si="14"/>
        <v>0</v>
      </c>
      <c r="U51" s="329">
        <v>0</v>
      </c>
      <c r="V51" s="790">
        <f t="shared" si="3"/>
        <v>0</v>
      </c>
      <c r="W51" s="329">
        <v>0</v>
      </c>
      <c r="X51" s="791">
        <f t="shared" si="4"/>
        <v>0</v>
      </c>
      <c r="Y51" s="642" t="b">
        <v>1</v>
      </c>
      <c r="Z51" s="642" t="b">
        <v>0</v>
      </c>
      <c r="AA51" s="642" t="b">
        <v>0</v>
      </c>
      <c r="AB51" s="642" t="b">
        <v>0</v>
      </c>
      <c r="AC51" s="420">
        <f t="shared" si="2"/>
        <v>1</v>
      </c>
      <c r="AD51" s="309" t="e">
        <f>(V51*'Vessel Profile'!$D$30+X51*'Vessel Profile'!$E$30)*AC51/('Vessel Profile'!$D$30+'Vessel Profile'!$E$30)</f>
        <v>#DIV/0!</v>
      </c>
    </row>
    <row r="52" spans="1:30" ht="16.5" customHeight="1" thickBot="1">
      <c r="A52" s="825" t="s">
        <v>319</v>
      </c>
      <c r="B52" s="328" t="s">
        <v>148</v>
      </c>
      <c r="C52" s="523">
        <v>10.92</v>
      </c>
      <c r="D52" s="306">
        <v>0</v>
      </c>
      <c r="E52" s="307">
        <v>0</v>
      </c>
      <c r="F52" s="567">
        <f t="shared" si="16"/>
        <v>0</v>
      </c>
      <c r="G52" s="570">
        <f t="shared" si="17"/>
        <v>0</v>
      </c>
      <c r="H52" s="704" t="b">
        <v>1</v>
      </c>
      <c r="I52" s="704" t="b">
        <v>0</v>
      </c>
      <c r="J52" s="704" t="b">
        <v>0</v>
      </c>
      <c r="K52" s="724" t="b">
        <v>0</v>
      </c>
      <c r="L52" s="584">
        <f t="shared" si="18"/>
        <v>1</v>
      </c>
      <c r="M52" s="133"/>
      <c r="N52" s="133"/>
      <c r="O52" s="856"/>
      <c r="P52" s="340" t="s">
        <v>69</v>
      </c>
      <c r="Q52" s="632">
        <v>4.5999999999999996</v>
      </c>
      <c r="R52" s="633">
        <v>59.223333333333336</v>
      </c>
      <c r="S52" s="332">
        <v>0</v>
      </c>
      <c r="T52" s="793">
        <f t="shared" si="14"/>
        <v>0</v>
      </c>
      <c r="U52" s="334">
        <v>0</v>
      </c>
      <c r="V52" s="794">
        <f t="shared" si="3"/>
        <v>0</v>
      </c>
      <c r="W52" s="334">
        <v>0</v>
      </c>
      <c r="X52" s="795">
        <f t="shared" si="4"/>
        <v>0</v>
      </c>
      <c r="Y52" s="643" t="b">
        <v>1</v>
      </c>
      <c r="Z52" s="643" t="b">
        <v>0</v>
      </c>
      <c r="AA52" s="643" t="b">
        <v>0</v>
      </c>
      <c r="AB52" s="643" t="b">
        <v>0</v>
      </c>
      <c r="AC52" s="421">
        <f t="shared" si="2"/>
        <v>1</v>
      </c>
      <c r="AD52" s="310" t="e">
        <f>(V52*'Vessel Profile'!$D$30+X52*'Vessel Profile'!$E$30)*AC52/('Vessel Profile'!$D$30+'Vessel Profile'!$E$30)</f>
        <v>#DIV/0!</v>
      </c>
    </row>
    <row r="53" spans="1:30" ht="16.5" customHeight="1" thickBot="1">
      <c r="A53" s="826"/>
      <c r="B53" s="276" t="s">
        <v>149</v>
      </c>
      <c r="C53" s="524">
        <v>10.92</v>
      </c>
      <c r="D53" s="279">
        <v>0</v>
      </c>
      <c r="E53" s="277">
        <v>0</v>
      </c>
      <c r="F53" s="558">
        <f t="shared" si="16"/>
        <v>0</v>
      </c>
      <c r="G53" s="561">
        <f t="shared" si="17"/>
        <v>0</v>
      </c>
      <c r="H53" s="706" t="b">
        <v>1</v>
      </c>
      <c r="I53" s="706" t="b">
        <v>0</v>
      </c>
      <c r="J53" s="706" t="b">
        <v>0</v>
      </c>
      <c r="K53" s="726" t="b">
        <v>0</v>
      </c>
      <c r="L53" s="585">
        <f t="shared" si="18"/>
        <v>1</v>
      </c>
      <c r="M53" s="133"/>
      <c r="N53" s="133"/>
      <c r="O53" s="857"/>
      <c r="P53" s="368" t="s">
        <v>25</v>
      </c>
      <c r="Q53" s="634"/>
      <c r="R53" s="354">
        <v>125</v>
      </c>
      <c r="S53" s="354">
        <v>1</v>
      </c>
      <c r="T53" s="798">
        <f t="shared" si="14"/>
        <v>125</v>
      </c>
      <c r="U53" s="356">
        <v>0</v>
      </c>
      <c r="V53" s="799">
        <f t="shared" si="3"/>
        <v>0</v>
      </c>
      <c r="W53" s="422">
        <v>0</v>
      </c>
      <c r="X53" s="800">
        <f t="shared" si="4"/>
        <v>0</v>
      </c>
      <c r="Y53" s="644" t="b">
        <v>1</v>
      </c>
      <c r="Z53" s="644" t="b">
        <v>0</v>
      </c>
      <c r="AA53" s="644" t="b">
        <v>0</v>
      </c>
      <c r="AB53" s="644" t="b">
        <v>0</v>
      </c>
      <c r="AC53" s="423">
        <f t="shared" si="2"/>
        <v>1</v>
      </c>
      <c r="AD53" s="316" t="e">
        <f>(V53*'Vessel Profile'!$D$30+X53*'Vessel Profile'!$E$30)*AC53/('Vessel Profile'!$D$30+'Vessel Profile'!$E$30)</f>
        <v>#DIV/0!</v>
      </c>
    </row>
    <row r="54" spans="1:30" ht="16.5" customHeight="1" thickTop="1">
      <c r="A54" s="826"/>
      <c r="B54" s="276" t="s">
        <v>306</v>
      </c>
      <c r="C54" s="324">
        <v>0</v>
      </c>
      <c r="D54" s="279">
        <v>0</v>
      </c>
      <c r="E54" s="277">
        <v>0</v>
      </c>
      <c r="F54" s="558">
        <f t="shared" si="16"/>
        <v>0</v>
      </c>
      <c r="G54" s="561">
        <f t="shared" si="17"/>
        <v>0</v>
      </c>
      <c r="H54" s="704" t="b">
        <v>1</v>
      </c>
      <c r="I54" s="706" t="b">
        <v>0</v>
      </c>
      <c r="J54" s="706" t="b">
        <v>0</v>
      </c>
      <c r="K54" s="726" t="b">
        <v>0</v>
      </c>
      <c r="L54" s="585">
        <f t="shared" si="18"/>
        <v>1</v>
      </c>
      <c r="M54" s="133"/>
      <c r="N54" s="133"/>
      <c r="P54" s="5"/>
      <c r="Q54" s="5"/>
      <c r="R54" s="223"/>
      <c r="S54" s="223"/>
      <c r="T54" s="271"/>
      <c r="V54" s="370"/>
      <c r="X54" s="370"/>
    </row>
    <row r="55" spans="1:30" ht="16.5" customHeight="1">
      <c r="A55" s="826"/>
      <c r="B55" s="276" t="s">
        <v>307</v>
      </c>
      <c r="C55" s="324">
        <v>0</v>
      </c>
      <c r="D55" s="279">
        <v>0</v>
      </c>
      <c r="E55" s="277">
        <v>0</v>
      </c>
      <c r="F55" s="558">
        <f t="shared" si="16"/>
        <v>0</v>
      </c>
      <c r="G55" s="561">
        <f t="shared" si="17"/>
        <v>0</v>
      </c>
      <c r="H55" s="704" t="b">
        <v>1</v>
      </c>
      <c r="I55" s="706" t="b">
        <v>0</v>
      </c>
      <c r="J55" s="706" t="b">
        <v>0</v>
      </c>
      <c r="K55" s="726" t="b">
        <v>0</v>
      </c>
      <c r="L55" s="585">
        <f t="shared" si="18"/>
        <v>1</v>
      </c>
      <c r="M55" s="133"/>
      <c r="N55" s="133"/>
      <c r="O55" s="265"/>
    </row>
    <row r="56" spans="1:30" ht="16.5" customHeight="1">
      <c r="A56" s="826"/>
      <c r="B56" s="276" t="s">
        <v>320</v>
      </c>
      <c r="C56" s="324">
        <v>0</v>
      </c>
      <c r="D56" s="279">
        <v>0</v>
      </c>
      <c r="E56" s="277">
        <v>0</v>
      </c>
      <c r="F56" s="558">
        <f t="shared" si="16"/>
        <v>0</v>
      </c>
      <c r="G56" s="561">
        <f t="shared" si="17"/>
        <v>0</v>
      </c>
      <c r="H56" s="704" t="b">
        <v>1</v>
      </c>
      <c r="I56" s="706" t="b">
        <v>0</v>
      </c>
      <c r="J56" s="706" t="b">
        <v>0</v>
      </c>
      <c r="K56" s="726" t="b">
        <v>0</v>
      </c>
      <c r="L56" s="585">
        <f t="shared" si="18"/>
        <v>1</v>
      </c>
      <c r="M56" s="133"/>
      <c r="N56" s="133"/>
      <c r="O56" s="265"/>
    </row>
    <row r="57" spans="1:30" ht="16.5" customHeight="1" thickBot="1">
      <c r="A57" s="827"/>
      <c r="B57" s="325" t="s">
        <v>25</v>
      </c>
      <c r="C57" s="326"/>
      <c r="D57" s="280">
        <v>0</v>
      </c>
      <c r="E57" s="281">
        <v>0</v>
      </c>
      <c r="F57" s="571">
        <f t="shared" si="16"/>
        <v>0</v>
      </c>
      <c r="G57" s="566">
        <f t="shared" si="17"/>
        <v>0</v>
      </c>
      <c r="H57" s="710" t="b">
        <v>1</v>
      </c>
      <c r="I57" s="710" t="b">
        <v>0</v>
      </c>
      <c r="J57" s="710" t="b">
        <v>0</v>
      </c>
      <c r="K57" s="728" t="b">
        <v>0</v>
      </c>
      <c r="L57" s="583">
        <f t="shared" si="18"/>
        <v>1</v>
      </c>
      <c r="M57" s="133"/>
      <c r="N57" s="133"/>
      <c r="O57" s="265"/>
    </row>
    <row r="58" spans="1:30" ht="16.5" customHeight="1" thickTop="1">
      <c r="A58" s="265"/>
      <c r="B58" s="265"/>
      <c r="C58" s="308"/>
      <c r="D58" s="265"/>
      <c r="E58" s="265"/>
      <c r="F58" s="265"/>
      <c r="G58" s="265"/>
      <c r="H58" s="265"/>
      <c r="I58" s="265"/>
      <c r="J58" s="265"/>
      <c r="K58" s="265"/>
      <c r="L58" s="265"/>
      <c r="O58" s="265"/>
    </row>
    <row r="59" spans="1:30" ht="16.5" customHeight="1">
      <c r="A59" s="265"/>
      <c r="B59" s="265"/>
      <c r="C59" s="265"/>
      <c r="D59" s="265"/>
      <c r="E59" s="265"/>
      <c r="F59" s="265"/>
      <c r="G59" s="265"/>
      <c r="H59" s="265"/>
      <c r="I59" s="265"/>
      <c r="J59" s="265"/>
      <c r="K59" s="265"/>
      <c r="L59" s="265"/>
      <c r="O59" s="265"/>
    </row>
    <row r="60" spans="1:30" ht="16.5" customHeight="1">
      <c r="A60" s="265"/>
      <c r="B60" s="265"/>
      <c r="C60" s="265"/>
      <c r="D60" s="265"/>
      <c r="E60" s="265"/>
      <c r="F60" s="265"/>
      <c r="G60" s="265"/>
      <c r="H60" s="265"/>
      <c r="I60" s="265"/>
      <c r="J60" s="265"/>
      <c r="K60" s="265"/>
      <c r="L60" s="265"/>
      <c r="O60" s="265"/>
    </row>
    <row r="61" spans="1:30" ht="16.5" customHeight="1">
      <c r="A61" s="265"/>
      <c r="B61" s="265"/>
      <c r="C61" s="265"/>
      <c r="D61" s="265"/>
      <c r="E61" s="265"/>
      <c r="F61" s="265"/>
      <c r="G61" s="265"/>
      <c r="H61" s="265"/>
      <c r="I61" s="265"/>
      <c r="J61" s="265"/>
      <c r="K61" s="265"/>
      <c r="O61" s="265"/>
    </row>
    <row r="62" spans="1:30" ht="16.5" customHeight="1">
      <c r="O62" s="265"/>
    </row>
    <row r="63" spans="1:30" ht="16.5" customHeight="1">
      <c r="O63" s="265"/>
    </row>
    <row r="64" spans="1:30">
      <c r="O64" s="265"/>
    </row>
    <row r="65" spans="15:15">
      <c r="O65" s="265"/>
    </row>
    <row r="66" spans="15:15">
      <c r="O66" s="265"/>
    </row>
    <row r="67" spans="15:15">
      <c r="O67" s="265"/>
    </row>
    <row r="68" spans="15:15">
      <c r="O68" s="5"/>
    </row>
  </sheetData>
  <sheetProtection selectLockedCells="1"/>
  <mergeCells count="41">
    <mergeCell ref="A29:A30"/>
    <mergeCell ref="A27:A28"/>
    <mergeCell ref="K23:K25"/>
    <mergeCell ref="I23:I25"/>
    <mergeCell ref="J23:J25"/>
    <mergeCell ref="A23:B26"/>
    <mergeCell ref="C23:C26"/>
    <mergeCell ref="D23:D26"/>
    <mergeCell ref="E23:E26"/>
    <mergeCell ref="O51:O53"/>
    <mergeCell ref="O40:O50"/>
    <mergeCell ref="O23:O39"/>
    <mergeCell ref="O9:O15"/>
    <mergeCell ref="O16:O22"/>
    <mergeCell ref="H2:I2"/>
    <mergeCell ref="D2:E2"/>
    <mergeCell ref="A7:B7"/>
    <mergeCell ref="F7:F8"/>
    <mergeCell ref="G7:G8"/>
    <mergeCell ref="A8:B8"/>
    <mergeCell ref="F2:G2"/>
    <mergeCell ref="D4:E4"/>
    <mergeCell ref="L23:L26"/>
    <mergeCell ref="L7:L8"/>
    <mergeCell ref="M7:M8"/>
    <mergeCell ref="F23:F26"/>
    <mergeCell ref="G23:G26"/>
    <mergeCell ref="H23:H25"/>
    <mergeCell ref="I43:I45"/>
    <mergeCell ref="J43:J45"/>
    <mergeCell ref="K43:K45"/>
    <mergeCell ref="A31:A40"/>
    <mergeCell ref="L43:L46"/>
    <mergeCell ref="A52:A57"/>
    <mergeCell ref="C43:C46"/>
    <mergeCell ref="D43:D46"/>
    <mergeCell ref="E43:E46"/>
    <mergeCell ref="H43:H45"/>
    <mergeCell ref="F43:F46"/>
    <mergeCell ref="G43:G46"/>
    <mergeCell ref="A47:A51"/>
  </mergeCells>
  <pageMargins left="0.7" right="0.7" top="0.75" bottom="0.75" header="0.3" footer="0.3"/>
  <pageSetup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139" r:id="rId4" name="Group Box 43">
              <controlPr defaultSize="0" autoFill="0" autoPict="0">
                <anchor moveWithCells="1">
                  <from>
                    <xdr:col>7</xdr:col>
                    <xdr:colOff>25400</xdr:colOff>
                    <xdr:row>7</xdr:row>
                    <xdr:rowOff>0</xdr:rowOff>
                  </from>
                  <to>
                    <xdr:col>13</xdr:col>
                    <xdr:colOff>304800</xdr:colOff>
                    <xdr:row>8</xdr:row>
                    <xdr:rowOff>50800</xdr:rowOff>
                  </to>
                </anchor>
              </controlPr>
            </control>
          </mc:Choice>
        </mc:AlternateContent>
        <mc:AlternateContent xmlns:mc="http://schemas.openxmlformats.org/markup-compatibility/2006">
          <mc:Choice Requires="x14">
            <control shapeId="4145" r:id="rId5" name="Group Box 49">
              <controlPr defaultSize="0" autoFill="0" autoPict="0" macro="[0]!GroupBox49_Click">
                <anchor moveWithCells="1">
                  <from>
                    <xdr:col>7</xdr:col>
                    <xdr:colOff>25400</xdr:colOff>
                    <xdr:row>7</xdr:row>
                    <xdr:rowOff>0</xdr:rowOff>
                  </from>
                  <to>
                    <xdr:col>13</xdr:col>
                    <xdr:colOff>114300</xdr:colOff>
                    <xdr:row>8</xdr:row>
                    <xdr:rowOff>63500</xdr:rowOff>
                  </to>
                </anchor>
              </controlPr>
            </control>
          </mc:Choice>
        </mc:AlternateContent>
        <mc:AlternateContent xmlns:mc="http://schemas.openxmlformats.org/markup-compatibility/2006">
          <mc:Choice Requires="x14">
            <control shapeId="4148" r:id="rId6" name="Group Box 52">
              <controlPr defaultSize="0" autoFill="0" autoPict="0">
                <anchor moveWithCells="1">
                  <from>
                    <xdr:col>5</xdr:col>
                    <xdr:colOff>0</xdr:colOff>
                    <xdr:row>7</xdr:row>
                    <xdr:rowOff>0</xdr:rowOff>
                  </from>
                  <to>
                    <xdr:col>13</xdr:col>
                    <xdr:colOff>330200</xdr:colOff>
                    <xdr:row>8</xdr:row>
                    <xdr:rowOff>88900</xdr:rowOff>
                  </to>
                </anchor>
              </controlPr>
            </control>
          </mc:Choice>
        </mc:AlternateContent>
        <mc:AlternateContent xmlns:mc="http://schemas.openxmlformats.org/markup-compatibility/2006">
          <mc:Choice Requires="x14">
            <control shapeId="4149" r:id="rId7" name="Group Box 53">
              <controlPr defaultSize="0" autoFill="0" autoPict="0">
                <anchor moveWithCells="1">
                  <from>
                    <xdr:col>5</xdr:col>
                    <xdr:colOff>12700</xdr:colOff>
                    <xdr:row>7</xdr:row>
                    <xdr:rowOff>0</xdr:rowOff>
                  </from>
                  <to>
                    <xdr:col>13</xdr:col>
                    <xdr:colOff>368300</xdr:colOff>
                    <xdr:row>8</xdr:row>
                    <xdr:rowOff>50800</xdr:rowOff>
                  </to>
                </anchor>
              </controlPr>
            </control>
          </mc:Choice>
        </mc:AlternateContent>
        <mc:AlternateContent xmlns:mc="http://schemas.openxmlformats.org/markup-compatibility/2006">
          <mc:Choice Requires="x14">
            <control shapeId="4189" r:id="rId8" name="Group Box 93">
              <controlPr defaultSize="0" autoFill="0" autoPict="0">
                <anchor moveWithCells="1">
                  <from>
                    <xdr:col>7</xdr:col>
                    <xdr:colOff>25400</xdr:colOff>
                    <xdr:row>8</xdr:row>
                    <xdr:rowOff>0</xdr:rowOff>
                  </from>
                  <to>
                    <xdr:col>13</xdr:col>
                    <xdr:colOff>304800</xdr:colOff>
                    <xdr:row>9</xdr:row>
                    <xdr:rowOff>50800</xdr:rowOff>
                  </to>
                </anchor>
              </controlPr>
            </control>
          </mc:Choice>
        </mc:AlternateContent>
        <mc:AlternateContent xmlns:mc="http://schemas.openxmlformats.org/markup-compatibility/2006">
          <mc:Choice Requires="x14">
            <control shapeId="4190" r:id="rId9" name="Group Box 94">
              <controlPr defaultSize="0" autoFill="0" autoPict="0" macro="[0]!GroupBox49_Click">
                <anchor moveWithCells="1">
                  <from>
                    <xdr:col>7</xdr:col>
                    <xdr:colOff>25400</xdr:colOff>
                    <xdr:row>8</xdr:row>
                    <xdr:rowOff>0</xdr:rowOff>
                  </from>
                  <to>
                    <xdr:col>13</xdr:col>
                    <xdr:colOff>114300</xdr:colOff>
                    <xdr:row>9</xdr:row>
                    <xdr:rowOff>88900</xdr:rowOff>
                  </to>
                </anchor>
              </controlPr>
            </control>
          </mc:Choice>
        </mc:AlternateContent>
        <mc:AlternateContent xmlns:mc="http://schemas.openxmlformats.org/markup-compatibility/2006">
          <mc:Choice Requires="x14">
            <control shapeId="4191" r:id="rId10" name="Group Box 95">
              <controlPr defaultSize="0" autoFill="0" autoPict="0">
                <anchor moveWithCells="1">
                  <from>
                    <xdr:col>5</xdr:col>
                    <xdr:colOff>0</xdr:colOff>
                    <xdr:row>8</xdr:row>
                    <xdr:rowOff>241300</xdr:rowOff>
                  </from>
                  <to>
                    <xdr:col>13</xdr:col>
                    <xdr:colOff>330200</xdr:colOff>
                    <xdr:row>10</xdr:row>
                    <xdr:rowOff>50800</xdr:rowOff>
                  </to>
                </anchor>
              </controlPr>
            </control>
          </mc:Choice>
        </mc:AlternateContent>
        <mc:AlternateContent xmlns:mc="http://schemas.openxmlformats.org/markup-compatibility/2006">
          <mc:Choice Requires="x14">
            <control shapeId="4192" r:id="rId11" name="Group Box 96">
              <controlPr defaultSize="0" autoFill="0" autoPict="0">
                <anchor moveWithCells="1">
                  <from>
                    <xdr:col>5</xdr:col>
                    <xdr:colOff>12700</xdr:colOff>
                    <xdr:row>10</xdr:row>
                    <xdr:rowOff>0</xdr:rowOff>
                  </from>
                  <to>
                    <xdr:col>13</xdr:col>
                    <xdr:colOff>368300</xdr:colOff>
                    <xdr:row>11</xdr:row>
                    <xdr:rowOff>76200</xdr:rowOff>
                  </to>
                </anchor>
              </controlPr>
            </control>
          </mc:Choice>
        </mc:AlternateContent>
        <mc:AlternateContent xmlns:mc="http://schemas.openxmlformats.org/markup-compatibility/2006">
          <mc:Choice Requires="x14">
            <control shapeId="4209" r:id="rId12" name="Group Box 113">
              <controlPr defaultSize="0" autoFill="0" autoPict="0">
                <anchor moveWithCells="1">
                  <from>
                    <xdr:col>7</xdr:col>
                    <xdr:colOff>25400</xdr:colOff>
                    <xdr:row>8</xdr:row>
                    <xdr:rowOff>254000</xdr:rowOff>
                  </from>
                  <to>
                    <xdr:col>13</xdr:col>
                    <xdr:colOff>304800</xdr:colOff>
                    <xdr:row>10</xdr:row>
                    <xdr:rowOff>50800</xdr:rowOff>
                  </to>
                </anchor>
              </controlPr>
            </control>
          </mc:Choice>
        </mc:AlternateContent>
        <mc:AlternateContent xmlns:mc="http://schemas.openxmlformats.org/markup-compatibility/2006">
          <mc:Choice Requires="x14">
            <control shapeId="4210" r:id="rId13" name="Group Box 114">
              <controlPr defaultSize="0" autoFill="0" autoPict="0" macro="[0]!GroupBox49_Click">
                <anchor moveWithCells="1">
                  <from>
                    <xdr:col>7</xdr:col>
                    <xdr:colOff>25400</xdr:colOff>
                    <xdr:row>9</xdr:row>
                    <xdr:rowOff>266700</xdr:rowOff>
                  </from>
                  <to>
                    <xdr:col>13</xdr:col>
                    <xdr:colOff>114300</xdr:colOff>
                    <xdr:row>11</xdr:row>
                    <xdr:rowOff>50800</xdr:rowOff>
                  </to>
                </anchor>
              </controlPr>
            </control>
          </mc:Choice>
        </mc:AlternateContent>
        <mc:AlternateContent xmlns:mc="http://schemas.openxmlformats.org/markup-compatibility/2006">
          <mc:Choice Requires="x14">
            <control shapeId="4211" r:id="rId14" name="Group Box 115">
              <controlPr defaultSize="0" autoFill="0" autoPict="0">
                <anchor moveWithCells="1">
                  <from>
                    <xdr:col>5</xdr:col>
                    <xdr:colOff>0</xdr:colOff>
                    <xdr:row>10</xdr:row>
                    <xdr:rowOff>241300</xdr:rowOff>
                  </from>
                  <to>
                    <xdr:col>13</xdr:col>
                    <xdr:colOff>330200</xdr:colOff>
                    <xdr:row>12</xdr:row>
                    <xdr:rowOff>50800</xdr:rowOff>
                  </to>
                </anchor>
              </controlPr>
            </control>
          </mc:Choice>
        </mc:AlternateContent>
        <mc:AlternateContent xmlns:mc="http://schemas.openxmlformats.org/markup-compatibility/2006">
          <mc:Choice Requires="x14">
            <control shapeId="4212" r:id="rId15" name="Check Box 116">
              <controlPr locked="0" defaultSize="0" autoFill="0" autoLine="0" autoPict="0">
                <anchor moveWithCells="1">
                  <from>
                    <xdr:col>7</xdr:col>
                    <xdr:colOff>50800</xdr:colOff>
                    <xdr:row>8</xdr:row>
                    <xdr:rowOff>50800</xdr:rowOff>
                  </from>
                  <to>
                    <xdr:col>7</xdr:col>
                    <xdr:colOff>279400</xdr:colOff>
                    <xdr:row>8</xdr:row>
                    <xdr:rowOff>241300</xdr:rowOff>
                  </to>
                </anchor>
              </controlPr>
            </control>
          </mc:Choice>
        </mc:AlternateContent>
        <mc:AlternateContent xmlns:mc="http://schemas.openxmlformats.org/markup-compatibility/2006">
          <mc:Choice Requires="x14">
            <control shapeId="4213" r:id="rId16" name="Check Box 117">
              <controlPr locked="0" defaultSize="0" autoFill="0" autoLine="0" autoPict="0">
                <anchor moveWithCells="1">
                  <from>
                    <xdr:col>8</xdr:col>
                    <xdr:colOff>38100</xdr:colOff>
                    <xdr:row>8</xdr:row>
                    <xdr:rowOff>50800</xdr:rowOff>
                  </from>
                  <to>
                    <xdr:col>8</xdr:col>
                    <xdr:colOff>304800</xdr:colOff>
                    <xdr:row>8</xdr:row>
                    <xdr:rowOff>241300</xdr:rowOff>
                  </to>
                </anchor>
              </controlPr>
            </control>
          </mc:Choice>
        </mc:AlternateContent>
        <mc:AlternateContent xmlns:mc="http://schemas.openxmlformats.org/markup-compatibility/2006">
          <mc:Choice Requires="x14">
            <control shapeId="4214" r:id="rId17" name="Check Box 118">
              <controlPr locked="0" defaultSize="0" autoFill="0" autoLine="0" autoPict="0">
                <anchor moveWithCells="1">
                  <from>
                    <xdr:col>9</xdr:col>
                    <xdr:colOff>63500</xdr:colOff>
                    <xdr:row>8</xdr:row>
                    <xdr:rowOff>50800</xdr:rowOff>
                  </from>
                  <to>
                    <xdr:col>9</xdr:col>
                    <xdr:colOff>279400</xdr:colOff>
                    <xdr:row>8</xdr:row>
                    <xdr:rowOff>241300</xdr:rowOff>
                  </to>
                </anchor>
              </controlPr>
            </control>
          </mc:Choice>
        </mc:AlternateContent>
        <mc:AlternateContent xmlns:mc="http://schemas.openxmlformats.org/markup-compatibility/2006">
          <mc:Choice Requires="x14">
            <control shapeId="4215" r:id="rId18" name="Check Box 119">
              <controlPr locked="0" defaultSize="0" autoFill="0" autoLine="0" autoPict="0">
                <anchor moveWithCells="1">
                  <from>
                    <xdr:col>10</xdr:col>
                    <xdr:colOff>38100</xdr:colOff>
                    <xdr:row>8</xdr:row>
                    <xdr:rowOff>38100</xdr:rowOff>
                  </from>
                  <to>
                    <xdr:col>10</xdr:col>
                    <xdr:colOff>304800</xdr:colOff>
                    <xdr:row>8</xdr:row>
                    <xdr:rowOff>241300</xdr:rowOff>
                  </to>
                </anchor>
              </controlPr>
            </control>
          </mc:Choice>
        </mc:AlternateContent>
        <mc:AlternateContent xmlns:mc="http://schemas.openxmlformats.org/markup-compatibility/2006">
          <mc:Choice Requires="x14">
            <control shapeId="4218" r:id="rId19" name="Check Box 122">
              <controlPr locked="0" defaultSize="0" autoFill="0" autoLine="0" autoPict="0">
                <anchor moveWithCells="1">
                  <from>
                    <xdr:col>9</xdr:col>
                    <xdr:colOff>63500</xdr:colOff>
                    <xdr:row>8</xdr:row>
                    <xdr:rowOff>50800</xdr:rowOff>
                  </from>
                  <to>
                    <xdr:col>9</xdr:col>
                    <xdr:colOff>279400</xdr:colOff>
                    <xdr:row>8</xdr:row>
                    <xdr:rowOff>241300</xdr:rowOff>
                  </to>
                </anchor>
              </controlPr>
            </control>
          </mc:Choice>
        </mc:AlternateContent>
        <mc:AlternateContent xmlns:mc="http://schemas.openxmlformats.org/markup-compatibility/2006">
          <mc:Choice Requires="x14">
            <control shapeId="4220" r:id="rId20" name="Check Box 124">
              <controlPr locked="0" defaultSize="0" autoFill="0" autoLine="0" autoPict="0">
                <anchor moveWithCells="1">
                  <from>
                    <xdr:col>7</xdr:col>
                    <xdr:colOff>50800</xdr:colOff>
                    <xdr:row>9</xdr:row>
                    <xdr:rowOff>38100</xdr:rowOff>
                  </from>
                  <to>
                    <xdr:col>7</xdr:col>
                    <xdr:colOff>279400</xdr:colOff>
                    <xdr:row>9</xdr:row>
                    <xdr:rowOff>241300</xdr:rowOff>
                  </to>
                </anchor>
              </controlPr>
            </control>
          </mc:Choice>
        </mc:AlternateContent>
        <mc:AlternateContent xmlns:mc="http://schemas.openxmlformats.org/markup-compatibility/2006">
          <mc:Choice Requires="x14">
            <control shapeId="4221" r:id="rId21" name="Check Box 125">
              <controlPr locked="0" defaultSize="0" autoFill="0" autoLine="0" autoPict="0">
                <anchor moveWithCells="1">
                  <from>
                    <xdr:col>8</xdr:col>
                    <xdr:colOff>38100</xdr:colOff>
                    <xdr:row>9</xdr:row>
                    <xdr:rowOff>38100</xdr:rowOff>
                  </from>
                  <to>
                    <xdr:col>8</xdr:col>
                    <xdr:colOff>304800</xdr:colOff>
                    <xdr:row>9</xdr:row>
                    <xdr:rowOff>241300</xdr:rowOff>
                  </to>
                </anchor>
              </controlPr>
            </control>
          </mc:Choice>
        </mc:AlternateContent>
        <mc:AlternateContent xmlns:mc="http://schemas.openxmlformats.org/markup-compatibility/2006">
          <mc:Choice Requires="x14">
            <control shapeId="4222" r:id="rId22" name="Check Box 126">
              <controlPr locked="0" defaultSize="0" autoFill="0" autoLine="0" autoPict="0">
                <anchor moveWithCells="1">
                  <from>
                    <xdr:col>9</xdr:col>
                    <xdr:colOff>38100</xdr:colOff>
                    <xdr:row>9</xdr:row>
                    <xdr:rowOff>38100</xdr:rowOff>
                  </from>
                  <to>
                    <xdr:col>9</xdr:col>
                    <xdr:colOff>304800</xdr:colOff>
                    <xdr:row>9</xdr:row>
                    <xdr:rowOff>241300</xdr:rowOff>
                  </to>
                </anchor>
              </controlPr>
            </control>
          </mc:Choice>
        </mc:AlternateContent>
        <mc:AlternateContent xmlns:mc="http://schemas.openxmlformats.org/markup-compatibility/2006">
          <mc:Choice Requires="x14">
            <control shapeId="4224" r:id="rId23" name="Check Box 128">
              <controlPr locked="0" defaultSize="0" autoFill="0" autoLine="0" autoPict="0">
                <anchor moveWithCells="1">
                  <from>
                    <xdr:col>7</xdr:col>
                    <xdr:colOff>25400</xdr:colOff>
                    <xdr:row>10</xdr:row>
                    <xdr:rowOff>38100</xdr:rowOff>
                  </from>
                  <to>
                    <xdr:col>7</xdr:col>
                    <xdr:colOff>304800</xdr:colOff>
                    <xdr:row>10</xdr:row>
                    <xdr:rowOff>241300</xdr:rowOff>
                  </to>
                </anchor>
              </controlPr>
            </control>
          </mc:Choice>
        </mc:AlternateContent>
        <mc:AlternateContent xmlns:mc="http://schemas.openxmlformats.org/markup-compatibility/2006">
          <mc:Choice Requires="x14">
            <control shapeId="4225" r:id="rId24" name="Check Box 129">
              <controlPr locked="0" defaultSize="0" autoFill="0" autoLine="0" autoPict="0">
                <anchor moveWithCells="1">
                  <from>
                    <xdr:col>8</xdr:col>
                    <xdr:colOff>50800</xdr:colOff>
                    <xdr:row>10</xdr:row>
                    <xdr:rowOff>38100</xdr:rowOff>
                  </from>
                  <to>
                    <xdr:col>8</xdr:col>
                    <xdr:colOff>279400</xdr:colOff>
                    <xdr:row>10</xdr:row>
                    <xdr:rowOff>241300</xdr:rowOff>
                  </to>
                </anchor>
              </controlPr>
            </control>
          </mc:Choice>
        </mc:AlternateContent>
        <mc:AlternateContent xmlns:mc="http://schemas.openxmlformats.org/markup-compatibility/2006">
          <mc:Choice Requires="x14">
            <control shapeId="4226" r:id="rId25" name="Check Box 130">
              <controlPr locked="0" defaultSize="0" autoFill="0" autoLine="0" autoPict="0">
                <anchor moveWithCells="1">
                  <from>
                    <xdr:col>9</xdr:col>
                    <xdr:colOff>50800</xdr:colOff>
                    <xdr:row>10</xdr:row>
                    <xdr:rowOff>38100</xdr:rowOff>
                  </from>
                  <to>
                    <xdr:col>9</xdr:col>
                    <xdr:colOff>279400</xdr:colOff>
                    <xdr:row>10</xdr:row>
                    <xdr:rowOff>241300</xdr:rowOff>
                  </to>
                </anchor>
              </controlPr>
            </control>
          </mc:Choice>
        </mc:AlternateContent>
        <mc:AlternateContent xmlns:mc="http://schemas.openxmlformats.org/markup-compatibility/2006">
          <mc:Choice Requires="x14">
            <control shapeId="4227" r:id="rId26" name="Check Box 131">
              <controlPr locked="0" defaultSize="0" autoFill="0" autoLine="0" autoPict="0">
                <anchor moveWithCells="1">
                  <from>
                    <xdr:col>10</xdr:col>
                    <xdr:colOff>38100</xdr:colOff>
                    <xdr:row>10</xdr:row>
                    <xdr:rowOff>38100</xdr:rowOff>
                  </from>
                  <to>
                    <xdr:col>10</xdr:col>
                    <xdr:colOff>304800</xdr:colOff>
                    <xdr:row>10</xdr:row>
                    <xdr:rowOff>241300</xdr:rowOff>
                  </to>
                </anchor>
              </controlPr>
            </control>
          </mc:Choice>
        </mc:AlternateContent>
        <mc:AlternateContent xmlns:mc="http://schemas.openxmlformats.org/markup-compatibility/2006">
          <mc:Choice Requires="x14">
            <control shapeId="4228" r:id="rId27" name="Check Box 132">
              <controlPr locked="0" defaultSize="0" autoFill="0" autoLine="0" autoPict="0">
                <anchor moveWithCells="1">
                  <from>
                    <xdr:col>7</xdr:col>
                    <xdr:colOff>63500</xdr:colOff>
                    <xdr:row>11</xdr:row>
                    <xdr:rowOff>50800</xdr:rowOff>
                  </from>
                  <to>
                    <xdr:col>7</xdr:col>
                    <xdr:colOff>279400</xdr:colOff>
                    <xdr:row>11</xdr:row>
                    <xdr:rowOff>241300</xdr:rowOff>
                  </to>
                </anchor>
              </controlPr>
            </control>
          </mc:Choice>
        </mc:AlternateContent>
        <mc:AlternateContent xmlns:mc="http://schemas.openxmlformats.org/markup-compatibility/2006">
          <mc:Choice Requires="x14">
            <control shapeId="4229" r:id="rId28" name="Check Box 133">
              <controlPr locked="0" defaultSize="0" autoFill="0" autoLine="0" autoPict="0">
                <anchor moveWithCells="1">
                  <from>
                    <xdr:col>8</xdr:col>
                    <xdr:colOff>50800</xdr:colOff>
                    <xdr:row>11</xdr:row>
                    <xdr:rowOff>38100</xdr:rowOff>
                  </from>
                  <to>
                    <xdr:col>8</xdr:col>
                    <xdr:colOff>279400</xdr:colOff>
                    <xdr:row>11</xdr:row>
                    <xdr:rowOff>241300</xdr:rowOff>
                  </to>
                </anchor>
              </controlPr>
            </control>
          </mc:Choice>
        </mc:AlternateContent>
        <mc:AlternateContent xmlns:mc="http://schemas.openxmlformats.org/markup-compatibility/2006">
          <mc:Choice Requires="x14">
            <control shapeId="4230" r:id="rId29" name="Check Box 134">
              <controlPr locked="0" defaultSize="0" autoFill="0" autoLine="0" autoPict="0">
                <anchor moveWithCells="1">
                  <from>
                    <xdr:col>9</xdr:col>
                    <xdr:colOff>38100</xdr:colOff>
                    <xdr:row>11</xdr:row>
                    <xdr:rowOff>38100</xdr:rowOff>
                  </from>
                  <to>
                    <xdr:col>9</xdr:col>
                    <xdr:colOff>304800</xdr:colOff>
                    <xdr:row>11</xdr:row>
                    <xdr:rowOff>241300</xdr:rowOff>
                  </to>
                </anchor>
              </controlPr>
            </control>
          </mc:Choice>
        </mc:AlternateContent>
        <mc:AlternateContent xmlns:mc="http://schemas.openxmlformats.org/markup-compatibility/2006">
          <mc:Choice Requires="x14">
            <control shapeId="4231" r:id="rId30" name="Check Box 135">
              <controlPr locked="0" defaultSize="0" autoFill="0" autoLine="0" autoPict="0">
                <anchor moveWithCells="1">
                  <from>
                    <xdr:col>10</xdr:col>
                    <xdr:colOff>38100</xdr:colOff>
                    <xdr:row>11</xdr:row>
                    <xdr:rowOff>38100</xdr:rowOff>
                  </from>
                  <to>
                    <xdr:col>10</xdr:col>
                    <xdr:colOff>304800</xdr:colOff>
                    <xdr:row>11</xdr:row>
                    <xdr:rowOff>241300</xdr:rowOff>
                  </to>
                </anchor>
              </controlPr>
            </control>
          </mc:Choice>
        </mc:AlternateContent>
        <mc:AlternateContent xmlns:mc="http://schemas.openxmlformats.org/markup-compatibility/2006">
          <mc:Choice Requires="x14">
            <control shapeId="4232" r:id="rId31" name="Check Box 136">
              <controlPr locked="0" defaultSize="0" autoFill="0" autoLine="0" autoPict="0">
                <anchor moveWithCells="1">
                  <from>
                    <xdr:col>7</xdr:col>
                    <xdr:colOff>63500</xdr:colOff>
                    <xdr:row>13</xdr:row>
                    <xdr:rowOff>63500</xdr:rowOff>
                  </from>
                  <to>
                    <xdr:col>7</xdr:col>
                    <xdr:colOff>279400</xdr:colOff>
                    <xdr:row>13</xdr:row>
                    <xdr:rowOff>241300</xdr:rowOff>
                  </to>
                </anchor>
              </controlPr>
            </control>
          </mc:Choice>
        </mc:AlternateContent>
        <mc:AlternateContent xmlns:mc="http://schemas.openxmlformats.org/markup-compatibility/2006">
          <mc:Choice Requires="x14">
            <control shapeId="4233" r:id="rId32" name="Check Box 137">
              <controlPr locked="0" defaultSize="0" autoFill="0" autoLine="0" autoPict="0">
                <anchor moveWithCells="1">
                  <from>
                    <xdr:col>8</xdr:col>
                    <xdr:colOff>50800</xdr:colOff>
                    <xdr:row>13</xdr:row>
                    <xdr:rowOff>50800</xdr:rowOff>
                  </from>
                  <to>
                    <xdr:col>8</xdr:col>
                    <xdr:colOff>279400</xdr:colOff>
                    <xdr:row>13</xdr:row>
                    <xdr:rowOff>254000</xdr:rowOff>
                  </to>
                </anchor>
              </controlPr>
            </control>
          </mc:Choice>
        </mc:AlternateContent>
        <mc:AlternateContent xmlns:mc="http://schemas.openxmlformats.org/markup-compatibility/2006">
          <mc:Choice Requires="x14">
            <control shapeId="4234" r:id="rId33" name="Check Box 138">
              <controlPr locked="0" defaultSize="0" autoFill="0" autoLine="0" autoPict="0">
                <anchor moveWithCells="1">
                  <from>
                    <xdr:col>9</xdr:col>
                    <xdr:colOff>38100</xdr:colOff>
                    <xdr:row>13</xdr:row>
                    <xdr:rowOff>63500</xdr:rowOff>
                  </from>
                  <to>
                    <xdr:col>9</xdr:col>
                    <xdr:colOff>304800</xdr:colOff>
                    <xdr:row>13</xdr:row>
                    <xdr:rowOff>254000</xdr:rowOff>
                  </to>
                </anchor>
              </controlPr>
            </control>
          </mc:Choice>
        </mc:AlternateContent>
        <mc:AlternateContent xmlns:mc="http://schemas.openxmlformats.org/markup-compatibility/2006">
          <mc:Choice Requires="x14">
            <control shapeId="4235" r:id="rId34" name="Check Box 139">
              <controlPr locked="0" defaultSize="0" autoFill="0" autoLine="0" autoPict="0">
                <anchor moveWithCells="1">
                  <from>
                    <xdr:col>10</xdr:col>
                    <xdr:colOff>63500</xdr:colOff>
                    <xdr:row>13</xdr:row>
                    <xdr:rowOff>63500</xdr:rowOff>
                  </from>
                  <to>
                    <xdr:col>10</xdr:col>
                    <xdr:colOff>279400</xdr:colOff>
                    <xdr:row>13</xdr:row>
                    <xdr:rowOff>254000</xdr:rowOff>
                  </to>
                </anchor>
              </controlPr>
            </control>
          </mc:Choice>
        </mc:AlternateContent>
        <mc:AlternateContent xmlns:mc="http://schemas.openxmlformats.org/markup-compatibility/2006">
          <mc:Choice Requires="x14">
            <control shapeId="4236" r:id="rId35" name="Check Box 140">
              <controlPr locked="0" defaultSize="0" autoFill="0" autoLine="0" autoPict="0">
                <anchor moveWithCells="1">
                  <from>
                    <xdr:col>7</xdr:col>
                    <xdr:colOff>63500</xdr:colOff>
                    <xdr:row>15</xdr:row>
                    <xdr:rowOff>38100</xdr:rowOff>
                  </from>
                  <to>
                    <xdr:col>7</xdr:col>
                    <xdr:colOff>279400</xdr:colOff>
                    <xdr:row>15</xdr:row>
                    <xdr:rowOff>241300</xdr:rowOff>
                  </to>
                </anchor>
              </controlPr>
            </control>
          </mc:Choice>
        </mc:AlternateContent>
        <mc:AlternateContent xmlns:mc="http://schemas.openxmlformats.org/markup-compatibility/2006">
          <mc:Choice Requires="x14">
            <control shapeId="4237" r:id="rId36" name="Check Box 141">
              <controlPr locked="0" defaultSize="0" autoFill="0" autoLine="0" autoPict="0">
                <anchor moveWithCells="1">
                  <from>
                    <xdr:col>8</xdr:col>
                    <xdr:colOff>50800</xdr:colOff>
                    <xdr:row>15</xdr:row>
                    <xdr:rowOff>38100</xdr:rowOff>
                  </from>
                  <to>
                    <xdr:col>8</xdr:col>
                    <xdr:colOff>279400</xdr:colOff>
                    <xdr:row>15</xdr:row>
                    <xdr:rowOff>241300</xdr:rowOff>
                  </to>
                </anchor>
              </controlPr>
            </control>
          </mc:Choice>
        </mc:AlternateContent>
        <mc:AlternateContent xmlns:mc="http://schemas.openxmlformats.org/markup-compatibility/2006">
          <mc:Choice Requires="x14">
            <control shapeId="4238" r:id="rId37" name="Check Box 142">
              <controlPr locked="0" defaultSize="0" autoFill="0" autoLine="0" autoPict="0">
                <anchor moveWithCells="1">
                  <from>
                    <xdr:col>9</xdr:col>
                    <xdr:colOff>50800</xdr:colOff>
                    <xdr:row>15</xdr:row>
                    <xdr:rowOff>38100</xdr:rowOff>
                  </from>
                  <to>
                    <xdr:col>9</xdr:col>
                    <xdr:colOff>279400</xdr:colOff>
                    <xdr:row>15</xdr:row>
                    <xdr:rowOff>241300</xdr:rowOff>
                  </to>
                </anchor>
              </controlPr>
            </control>
          </mc:Choice>
        </mc:AlternateContent>
        <mc:AlternateContent xmlns:mc="http://schemas.openxmlformats.org/markup-compatibility/2006">
          <mc:Choice Requires="x14">
            <control shapeId="4239" r:id="rId38" name="Check Box 143">
              <controlPr locked="0" defaultSize="0" autoFill="0" autoLine="0" autoPict="0">
                <anchor moveWithCells="1">
                  <from>
                    <xdr:col>10</xdr:col>
                    <xdr:colOff>50800</xdr:colOff>
                    <xdr:row>15</xdr:row>
                    <xdr:rowOff>50800</xdr:rowOff>
                  </from>
                  <to>
                    <xdr:col>10</xdr:col>
                    <xdr:colOff>279400</xdr:colOff>
                    <xdr:row>15</xdr:row>
                    <xdr:rowOff>241300</xdr:rowOff>
                  </to>
                </anchor>
              </controlPr>
            </control>
          </mc:Choice>
        </mc:AlternateContent>
        <mc:AlternateContent xmlns:mc="http://schemas.openxmlformats.org/markup-compatibility/2006">
          <mc:Choice Requires="x14">
            <control shapeId="4241" r:id="rId39" name="Check Box 145">
              <controlPr locked="0" defaultSize="0" autoFill="0" autoLine="0" autoPict="0">
                <anchor moveWithCells="1">
                  <from>
                    <xdr:col>8</xdr:col>
                    <xdr:colOff>63500</xdr:colOff>
                    <xdr:row>16</xdr:row>
                    <xdr:rowOff>38100</xdr:rowOff>
                  </from>
                  <to>
                    <xdr:col>8</xdr:col>
                    <xdr:colOff>279400</xdr:colOff>
                    <xdr:row>16</xdr:row>
                    <xdr:rowOff>241300</xdr:rowOff>
                  </to>
                </anchor>
              </controlPr>
            </control>
          </mc:Choice>
        </mc:AlternateContent>
        <mc:AlternateContent xmlns:mc="http://schemas.openxmlformats.org/markup-compatibility/2006">
          <mc:Choice Requires="x14">
            <control shapeId="4242" r:id="rId40" name="Check Box 146">
              <controlPr locked="0" defaultSize="0" autoFill="0" autoLine="0" autoPict="0">
                <anchor moveWithCells="1">
                  <from>
                    <xdr:col>9</xdr:col>
                    <xdr:colOff>63500</xdr:colOff>
                    <xdr:row>16</xdr:row>
                    <xdr:rowOff>38100</xdr:rowOff>
                  </from>
                  <to>
                    <xdr:col>9</xdr:col>
                    <xdr:colOff>279400</xdr:colOff>
                    <xdr:row>16</xdr:row>
                    <xdr:rowOff>241300</xdr:rowOff>
                  </to>
                </anchor>
              </controlPr>
            </control>
          </mc:Choice>
        </mc:AlternateContent>
        <mc:AlternateContent xmlns:mc="http://schemas.openxmlformats.org/markup-compatibility/2006">
          <mc:Choice Requires="x14">
            <control shapeId="4243" r:id="rId41" name="Check Box 147">
              <controlPr locked="0" defaultSize="0" autoFill="0" autoLine="0" autoPict="0">
                <anchor moveWithCells="1">
                  <from>
                    <xdr:col>10</xdr:col>
                    <xdr:colOff>50800</xdr:colOff>
                    <xdr:row>16</xdr:row>
                    <xdr:rowOff>38100</xdr:rowOff>
                  </from>
                  <to>
                    <xdr:col>10</xdr:col>
                    <xdr:colOff>279400</xdr:colOff>
                    <xdr:row>16</xdr:row>
                    <xdr:rowOff>241300</xdr:rowOff>
                  </to>
                </anchor>
              </controlPr>
            </control>
          </mc:Choice>
        </mc:AlternateContent>
        <mc:AlternateContent xmlns:mc="http://schemas.openxmlformats.org/markup-compatibility/2006">
          <mc:Choice Requires="x14">
            <control shapeId="4244" r:id="rId42" name="Group Box 148">
              <controlPr defaultSize="0" autoFill="0" autoPict="0">
                <anchor moveWithCells="1">
                  <from>
                    <xdr:col>7</xdr:col>
                    <xdr:colOff>25400</xdr:colOff>
                    <xdr:row>25</xdr:row>
                    <xdr:rowOff>0</xdr:rowOff>
                  </from>
                  <to>
                    <xdr:col>13</xdr:col>
                    <xdr:colOff>304800</xdr:colOff>
                    <xdr:row>26</xdr:row>
                    <xdr:rowOff>76200</xdr:rowOff>
                  </to>
                </anchor>
              </controlPr>
            </control>
          </mc:Choice>
        </mc:AlternateContent>
        <mc:AlternateContent xmlns:mc="http://schemas.openxmlformats.org/markup-compatibility/2006">
          <mc:Choice Requires="x14">
            <control shapeId="4245" r:id="rId43" name="Group Box 149">
              <controlPr defaultSize="0" autoFill="0" autoPict="0" macro="[0]!GroupBox49_Click">
                <anchor moveWithCells="1">
                  <from>
                    <xdr:col>7</xdr:col>
                    <xdr:colOff>25400</xdr:colOff>
                    <xdr:row>25</xdr:row>
                    <xdr:rowOff>266700</xdr:rowOff>
                  </from>
                  <to>
                    <xdr:col>13</xdr:col>
                    <xdr:colOff>114300</xdr:colOff>
                    <xdr:row>27</xdr:row>
                    <xdr:rowOff>76200</xdr:rowOff>
                  </to>
                </anchor>
              </controlPr>
            </control>
          </mc:Choice>
        </mc:AlternateContent>
        <mc:AlternateContent xmlns:mc="http://schemas.openxmlformats.org/markup-compatibility/2006">
          <mc:Choice Requires="x14">
            <control shapeId="4246" r:id="rId44" name="Check Box 150">
              <controlPr locked="0" defaultSize="0" autoFill="0" autoLine="0" autoPict="0">
                <anchor moveWithCells="1">
                  <from>
                    <xdr:col>7</xdr:col>
                    <xdr:colOff>38100</xdr:colOff>
                    <xdr:row>26</xdr:row>
                    <xdr:rowOff>50800</xdr:rowOff>
                  </from>
                  <to>
                    <xdr:col>7</xdr:col>
                    <xdr:colOff>304800</xdr:colOff>
                    <xdr:row>26</xdr:row>
                    <xdr:rowOff>241300</xdr:rowOff>
                  </to>
                </anchor>
              </controlPr>
            </control>
          </mc:Choice>
        </mc:AlternateContent>
        <mc:AlternateContent xmlns:mc="http://schemas.openxmlformats.org/markup-compatibility/2006">
          <mc:Choice Requires="x14">
            <control shapeId="4247" r:id="rId45" name="Check Box 151">
              <controlPr locked="0" defaultSize="0" autoFill="0" autoLine="0" autoPict="0">
                <anchor moveWithCells="1">
                  <from>
                    <xdr:col>8</xdr:col>
                    <xdr:colOff>38100</xdr:colOff>
                    <xdr:row>26</xdr:row>
                    <xdr:rowOff>50800</xdr:rowOff>
                  </from>
                  <to>
                    <xdr:col>8</xdr:col>
                    <xdr:colOff>304800</xdr:colOff>
                    <xdr:row>26</xdr:row>
                    <xdr:rowOff>241300</xdr:rowOff>
                  </to>
                </anchor>
              </controlPr>
            </control>
          </mc:Choice>
        </mc:AlternateContent>
        <mc:AlternateContent xmlns:mc="http://schemas.openxmlformats.org/markup-compatibility/2006">
          <mc:Choice Requires="x14">
            <control shapeId="4248" r:id="rId46" name="Check Box 152">
              <controlPr locked="0" defaultSize="0" autoFill="0" autoLine="0" autoPict="0">
                <anchor moveWithCells="1">
                  <from>
                    <xdr:col>9</xdr:col>
                    <xdr:colOff>38100</xdr:colOff>
                    <xdr:row>26</xdr:row>
                    <xdr:rowOff>50800</xdr:rowOff>
                  </from>
                  <to>
                    <xdr:col>9</xdr:col>
                    <xdr:colOff>304800</xdr:colOff>
                    <xdr:row>26</xdr:row>
                    <xdr:rowOff>241300</xdr:rowOff>
                  </to>
                </anchor>
              </controlPr>
            </control>
          </mc:Choice>
        </mc:AlternateContent>
        <mc:AlternateContent xmlns:mc="http://schemas.openxmlformats.org/markup-compatibility/2006">
          <mc:Choice Requires="x14">
            <control shapeId="4249" r:id="rId47" name="Check Box 153">
              <controlPr locked="0" defaultSize="0" autoFill="0" autoLine="0" autoPict="0">
                <anchor moveWithCells="1">
                  <from>
                    <xdr:col>10</xdr:col>
                    <xdr:colOff>38100</xdr:colOff>
                    <xdr:row>26</xdr:row>
                    <xdr:rowOff>38100</xdr:rowOff>
                  </from>
                  <to>
                    <xdr:col>10</xdr:col>
                    <xdr:colOff>304800</xdr:colOff>
                    <xdr:row>26</xdr:row>
                    <xdr:rowOff>241300</xdr:rowOff>
                  </to>
                </anchor>
              </controlPr>
            </control>
          </mc:Choice>
        </mc:AlternateContent>
        <mc:AlternateContent xmlns:mc="http://schemas.openxmlformats.org/markup-compatibility/2006">
          <mc:Choice Requires="x14">
            <control shapeId="4250" r:id="rId48" name="Check Box 154">
              <controlPr locked="0" defaultSize="0" autoFill="0" autoLine="0" autoPict="0">
                <anchor moveWithCells="1">
                  <from>
                    <xdr:col>7</xdr:col>
                    <xdr:colOff>63500</xdr:colOff>
                    <xdr:row>32</xdr:row>
                    <xdr:rowOff>50800</xdr:rowOff>
                  </from>
                  <to>
                    <xdr:col>7</xdr:col>
                    <xdr:colOff>279400</xdr:colOff>
                    <xdr:row>32</xdr:row>
                    <xdr:rowOff>228600</xdr:rowOff>
                  </to>
                </anchor>
              </controlPr>
            </control>
          </mc:Choice>
        </mc:AlternateContent>
        <mc:AlternateContent xmlns:mc="http://schemas.openxmlformats.org/markup-compatibility/2006">
          <mc:Choice Requires="x14">
            <control shapeId="4251" r:id="rId49" name="Check Box 155">
              <controlPr locked="0" defaultSize="0" autoFill="0" autoLine="0" autoPict="0">
                <anchor moveWithCells="1">
                  <from>
                    <xdr:col>8</xdr:col>
                    <xdr:colOff>50800</xdr:colOff>
                    <xdr:row>32</xdr:row>
                    <xdr:rowOff>50800</xdr:rowOff>
                  </from>
                  <to>
                    <xdr:col>8</xdr:col>
                    <xdr:colOff>279400</xdr:colOff>
                    <xdr:row>32</xdr:row>
                    <xdr:rowOff>241300</xdr:rowOff>
                  </to>
                </anchor>
              </controlPr>
            </control>
          </mc:Choice>
        </mc:AlternateContent>
        <mc:AlternateContent xmlns:mc="http://schemas.openxmlformats.org/markup-compatibility/2006">
          <mc:Choice Requires="x14">
            <control shapeId="4252" r:id="rId50" name="Check Box 156">
              <controlPr locked="0" defaultSize="0" autoFill="0" autoLine="0" autoPict="0">
                <anchor moveWithCells="1">
                  <from>
                    <xdr:col>9</xdr:col>
                    <xdr:colOff>38100</xdr:colOff>
                    <xdr:row>32</xdr:row>
                    <xdr:rowOff>50800</xdr:rowOff>
                  </from>
                  <to>
                    <xdr:col>9</xdr:col>
                    <xdr:colOff>304800</xdr:colOff>
                    <xdr:row>32</xdr:row>
                    <xdr:rowOff>241300</xdr:rowOff>
                  </to>
                </anchor>
              </controlPr>
            </control>
          </mc:Choice>
        </mc:AlternateContent>
        <mc:AlternateContent xmlns:mc="http://schemas.openxmlformats.org/markup-compatibility/2006">
          <mc:Choice Requires="x14">
            <control shapeId="4254" r:id="rId51" name="Check Box 158">
              <controlPr locked="0" defaultSize="0" autoFill="0" autoLine="0" autoPict="0">
                <anchor moveWithCells="1">
                  <from>
                    <xdr:col>7</xdr:col>
                    <xdr:colOff>50800</xdr:colOff>
                    <xdr:row>30</xdr:row>
                    <xdr:rowOff>50800</xdr:rowOff>
                  </from>
                  <to>
                    <xdr:col>7</xdr:col>
                    <xdr:colOff>279400</xdr:colOff>
                    <xdr:row>30</xdr:row>
                    <xdr:rowOff>241300</xdr:rowOff>
                  </to>
                </anchor>
              </controlPr>
            </control>
          </mc:Choice>
        </mc:AlternateContent>
        <mc:AlternateContent xmlns:mc="http://schemas.openxmlformats.org/markup-compatibility/2006">
          <mc:Choice Requires="x14">
            <control shapeId="4255" r:id="rId52" name="Check Box 159">
              <controlPr locked="0" defaultSize="0" autoFill="0" autoLine="0" autoPict="0">
                <anchor moveWithCells="1">
                  <from>
                    <xdr:col>8</xdr:col>
                    <xdr:colOff>38100</xdr:colOff>
                    <xdr:row>30</xdr:row>
                    <xdr:rowOff>50800</xdr:rowOff>
                  </from>
                  <to>
                    <xdr:col>8</xdr:col>
                    <xdr:colOff>304800</xdr:colOff>
                    <xdr:row>30</xdr:row>
                    <xdr:rowOff>241300</xdr:rowOff>
                  </to>
                </anchor>
              </controlPr>
            </control>
          </mc:Choice>
        </mc:AlternateContent>
        <mc:AlternateContent xmlns:mc="http://schemas.openxmlformats.org/markup-compatibility/2006">
          <mc:Choice Requires="x14">
            <control shapeId="4256" r:id="rId53" name="Check Box 160">
              <controlPr locked="0" defaultSize="0" autoFill="0" autoLine="0" autoPict="0">
                <anchor moveWithCells="1">
                  <from>
                    <xdr:col>9</xdr:col>
                    <xdr:colOff>38100</xdr:colOff>
                    <xdr:row>30</xdr:row>
                    <xdr:rowOff>50800</xdr:rowOff>
                  </from>
                  <to>
                    <xdr:col>9</xdr:col>
                    <xdr:colOff>304800</xdr:colOff>
                    <xdr:row>30</xdr:row>
                    <xdr:rowOff>241300</xdr:rowOff>
                  </to>
                </anchor>
              </controlPr>
            </control>
          </mc:Choice>
        </mc:AlternateContent>
        <mc:AlternateContent xmlns:mc="http://schemas.openxmlformats.org/markup-compatibility/2006">
          <mc:Choice Requires="x14">
            <control shapeId="4257" r:id="rId54" name="Check Box 161">
              <controlPr locked="0" defaultSize="0" autoFill="0" autoLine="0" autoPict="0" macro="[0]!CheckBox84_Click">
                <anchor moveWithCells="1">
                  <from>
                    <xdr:col>10</xdr:col>
                    <xdr:colOff>38100</xdr:colOff>
                    <xdr:row>30</xdr:row>
                    <xdr:rowOff>50800</xdr:rowOff>
                  </from>
                  <to>
                    <xdr:col>10</xdr:col>
                    <xdr:colOff>304800</xdr:colOff>
                    <xdr:row>30</xdr:row>
                    <xdr:rowOff>241300</xdr:rowOff>
                  </to>
                </anchor>
              </controlPr>
            </control>
          </mc:Choice>
        </mc:AlternateContent>
        <mc:AlternateContent xmlns:mc="http://schemas.openxmlformats.org/markup-compatibility/2006">
          <mc:Choice Requires="x14">
            <control shapeId="4258" r:id="rId55" name="Check Box 162">
              <controlPr locked="0" defaultSize="0" autoFill="0" autoLine="0" autoPict="0">
                <anchor moveWithCells="1">
                  <from>
                    <xdr:col>7</xdr:col>
                    <xdr:colOff>12700</xdr:colOff>
                    <xdr:row>34</xdr:row>
                    <xdr:rowOff>50800</xdr:rowOff>
                  </from>
                  <to>
                    <xdr:col>7</xdr:col>
                    <xdr:colOff>317500</xdr:colOff>
                    <xdr:row>34</xdr:row>
                    <xdr:rowOff>241300</xdr:rowOff>
                  </to>
                </anchor>
              </controlPr>
            </control>
          </mc:Choice>
        </mc:AlternateContent>
        <mc:AlternateContent xmlns:mc="http://schemas.openxmlformats.org/markup-compatibility/2006">
          <mc:Choice Requires="x14">
            <control shapeId="4259" r:id="rId56" name="Check Box 163">
              <controlPr locked="0" defaultSize="0" autoFill="0" autoLine="0" autoPict="0">
                <anchor moveWithCells="1">
                  <from>
                    <xdr:col>8</xdr:col>
                    <xdr:colOff>38100</xdr:colOff>
                    <xdr:row>34</xdr:row>
                    <xdr:rowOff>50800</xdr:rowOff>
                  </from>
                  <to>
                    <xdr:col>8</xdr:col>
                    <xdr:colOff>304800</xdr:colOff>
                    <xdr:row>34</xdr:row>
                    <xdr:rowOff>241300</xdr:rowOff>
                  </to>
                </anchor>
              </controlPr>
            </control>
          </mc:Choice>
        </mc:AlternateContent>
        <mc:AlternateContent xmlns:mc="http://schemas.openxmlformats.org/markup-compatibility/2006">
          <mc:Choice Requires="x14">
            <control shapeId="4260" r:id="rId57" name="Check Box 164">
              <controlPr locked="0" defaultSize="0" autoFill="0" autoLine="0" autoPict="0">
                <anchor moveWithCells="1">
                  <from>
                    <xdr:col>9</xdr:col>
                    <xdr:colOff>38100</xdr:colOff>
                    <xdr:row>34</xdr:row>
                    <xdr:rowOff>50800</xdr:rowOff>
                  </from>
                  <to>
                    <xdr:col>9</xdr:col>
                    <xdr:colOff>304800</xdr:colOff>
                    <xdr:row>34</xdr:row>
                    <xdr:rowOff>241300</xdr:rowOff>
                  </to>
                </anchor>
              </controlPr>
            </control>
          </mc:Choice>
        </mc:AlternateContent>
        <mc:AlternateContent xmlns:mc="http://schemas.openxmlformats.org/markup-compatibility/2006">
          <mc:Choice Requires="x14">
            <control shapeId="4261" r:id="rId58" name="Check Box 165">
              <controlPr locked="0" defaultSize="0" autoFill="0" autoLine="0" autoPict="0">
                <anchor moveWithCells="1">
                  <from>
                    <xdr:col>10</xdr:col>
                    <xdr:colOff>25400</xdr:colOff>
                    <xdr:row>32</xdr:row>
                    <xdr:rowOff>50800</xdr:rowOff>
                  </from>
                  <to>
                    <xdr:col>10</xdr:col>
                    <xdr:colOff>304800</xdr:colOff>
                    <xdr:row>32</xdr:row>
                    <xdr:rowOff>241300</xdr:rowOff>
                  </to>
                </anchor>
              </controlPr>
            </control>
          </mc:Choice>
        </mc:AlternateContent>
        <mc:AlternateContent xmlns:mc="http://schemas.openxmlformats.org/markup-compatibility/2006">
          <mc:Choice Requires="x14">
            <control shapeId="4262" r:id="rId59" name="Check Box 166">
              <controlPr locked="0" defaultSize="0" autoFill="0" autoLine="0" autoPict="0">
                <anchor moveWithCells="1">
                  <from>
                    <xdr:col>7</xdr:col>
                    <xdr:colOff>38100</xdr:colOff>
                    <xdr:row>36</xdr:row>
                    <xdr:rowOff>50800</xdr:rowOff>
                  </from>
                  <to>
                    <xdr:col>7</xdr:col>
                    <xdr:colOff>304800</xdr:colOff>
                    <xdr:row>36</xdr:row>
                    <xdr:rowOff>241300</xdr:rowOff>
                  </to>
                </anchor>
              </controlPr>
            </control>
          </mc:Choice>
        </mc:AlternateContent>
        <mc:AlternateContent xmlns:mc="http://schemas.openxmlformats.org/markup-compatibility/2006">
          <mc:Choice Requires="x14">
            <control shapeId="4263" r:id="rId60" name="Check Box 167">
              <controlPr locked="0" defaultSize="0" autoFill="0" autoLine="0" autoPict="0">
                <anchor moveWithCells="1">
                  <from>
                    <xdr:col>8</xdr:col>
                    <xdr:colOff>38100</xdr:colOff>
                    <xdr:row>36</xdr:row>
                    <xdr:rowOff>50800</xdr:rowOff>
                  </from>
                  <to>
                    <xdr:col>8</xdr:col>
                    <xdr:colOff>304800</xdr:colOff>
                    <xdr:row>36</xdr:row>
                    <xdr:rowOff>241300</xdr:rowOff>
                  </to>
                </anchor>
              </controlPr>
            </control>
          </mc:Choice>
        </mc:AlternateContent>
        <mc:AlternateContent xmlns:mc="http://schemas.openxmlformats.org/markup-compatibility/2006">
          <mc:Choice Requires="x14">
            <control shapeId="4264" r:id="rId61" name="Check Box 168">
              <controlPr locked="0" defaultSize="0" autoFill="0" autoLine="0" autoPict="0">
                <anchor moveWithCells="1">
                  <from>
                    <xdr:col>9</xdr:col>
                    <xdr:colOff>63500</xdr:colOff>
                    <xdr:row>36</xdr:row>
                    <xdr:rowOff>50800</xdr:rowOff>
                  </from>
                  <to>
                    <xdr:col>9</xdr:col>
                    <xdr:colOff>279400</xdr:colOff>
                    <xdr:row>36</xdr:row>
                    <xdr:rowOff>241300</xdr:rowOff>
                  </to>
                </anchor>
              </controlPr>
            </control>
          </mc:Choice>
        </mc:AlternateContent>
        <mc:AlternateContent xmlns:mc="http://schemas.openxmlformats.org/markup-compatibility/2006">
          <mc:Choice Requires="x14">
            <control shapeId="4268" r:id="rId62" name="Check Box 172">
              <controlPr locked="0" defaultSize="0" autoFill="0" autoLine="0" autoPict="0">
                <anchor moveWithCells="1">
                  <from>
                    <xdr:col>9</xdr:col>
                    <xdr:colOff>38100</xdr:colOff>
                    <xdr:row>37</xdr:row>
                    <xdr:rowOff>50800</xdr:rowOff>
                  </from>
                  <to>
                    <xdr:col>9</xdr:col>
                    <xdr:colOff>304800</xdr:colOff>
                    <xdr:row>37</xdr:row>
                    <xdr:rowOff>241300</xdr:rowOff>
                  </to>
                </anchor>
              </controlPr>
            </control>
          </mc:Choice>
        </mc:AlternateContent>
        <mc:AlternateContent xmlns:mc="http://schemas.openxmlformats.org/markup-compatibility/2006">
          <mc:Choice Requires="x14">
            <control shapeId="4269" r:id="rId63" name="Check Box 173">
              <controlPr locked="0" defaultSize="0" autoFill="0" autoLine="0" autoPict="0">
                <anchor moveWithCells="1">
                  <from>
                    <xdr:col>10</xdr:col>
                    <xdr:colOff>25400</xdr:colOff>
                    <xdr:row>34</xdr:row>
                    <xdr:rowOff>50800</xdr:rowOff>
                  </from>
                  <to>
                    <xdr:col>10</xdr:col>
                    <xdr:colOff>304800</xdr:colOff>
                    <xdr:row>34</xdr:row>
                    <xdr:rowOff>241300</xdr:rowOff>
                  </to>
                </anchor>
              </controlPr>
            </control>
          </mc:Choice>
        </mc:AlternateContent>
        <mc:AlternateContent xmlns:mc="http://schemas.openxmlformats.org/markup-compatibility/2006">
          <mc:Choice Requires="x14">
            <control shapeId="4274" r:id="rId64" name="Check Box 178">
              <controlPr locked="0" defaultSize="0" autoFill="0" autoLine="0" autoPict="0">
                <anchor moveWithCells="1">
                  <from>
                    <xdr:col>7</xdr:col>
                    <xdr:colOff>63500</xdr:colOff>
                    <xdr:row>39</xdr:row>
                    <xdr:rowOff>38100</xdr:rowOff>
                  </from>
                  <to>
                    <xdr:col>7</xdr:col>
                    <xdr:colOff>279400</xdr:colOff>
                    <xdr:row>39</xdr:row>
                    <xdr:rowOff>241300</xdr:rowOff>
                  </to>
                </anchor>
              </controlPr>
            </control>
          </mc:Choice>
        </mc:AlternateContent>
        <mc:AlternateContent xmlns:mc="http://schemas.openxmlformats.org/markup-compatibility/2006">
          <mc:Choice Requires="x14">
            <control shapeId="4279" r:id="rId65" name="Check Box 183">
              <controlPr locked="0" defaultSize="0" autoFill="0" autoLine="0" autoPict="0">
                <anchor moveWithCells="1">
                  <from>
                    <xdr:col>8</xdr:col>
                    <xdr:colOff>63500</xdr:colOff>
                    <xdr:row>40</xdr:row>
                    <xdr:rowOff>38100</xdr:rowOff>
                  </from>
                  <to>
                    <xdr:col>8</xdr:col>
                    <xdr:colOff>279400</xdr:colOff>
                    <xdr:row>40</xdr:row>
                    <xdr:rowOff>241300</xdr:rowOff>
                  </to>
                </anchor>
              </controlPr>
            </control>
          </mc:Choice>
        </mc:AlternateContent>
        <mc:AlternateContent xmlns:mc="http://schemas.openxmlformats.org/markup-compatibility/2006">
          <mc:Choice Requires="x14">
            <control shapeId="4280" r:id="rId66" name="Check Box 184">
              <controlPr locked="0" defaultSize="0" autoFill="0" autoLine="0" autoPict="0">
                <anchor moveWithCells="1">
                  <from>
                    <xdr:col>9</xdr:col>
                    <xdr:colOff>63500</xdr:colOff>
                    <xdr:row>40</xdr:row>
                    <xdr:rowOff>38100</xdr:rowOff>
                  </from>
                  <to>
                    <xdr:col>9</xdr:col>
                    <xdr:colOff>279400</xdr:colOff>
                    <xdr:row>40</xdr:row>
                    <xdr:rowOff>241300</xdr:rowOff>
                  </to>
                </anchor>
              </controlPr>
            </control>
          </mc:Choice>
        </mc:AlternateContent>
        <mc:AlternateContent xmlns:mc="http://schemas.openxmlformats.org/markup-compatibility/2006">
          <mc:Choice Requires="x14">
            <control shapeId="4281" r:id="rId67" name="Check Box 185">
              <controlPr locked="0" defaultSize="0" autoFill="0" autoLine="0" autoPict="0">
                <anchor moveWithCells="1">
                  <from>
                    <xdr:col>10</xdr:col>
                    <xdr:colOff>50800</xdr:colOff>
                    <xdr:row>37</xdr:row>
                    <xdr:rowOff>50800</xdr:rowOff>
                  </from>
                  <to>
                    <xdr:col>10</xdr:col>
                    <xdr:colOff>279400</xdr:colOff>
                    <xdr:row>37</xdr:row>
                    <xdr:rowOff>241300</xdr:rowOff>
                  </to>
                </anchor>
              </controlPr>
            </control>
          </mc:Choice>
        </mc:AlternateContent>
        <mc:AlternateContent xmlns:mc="http://schemas.openxmlformats.org/markup-compatibility/2006">
          <mc:Choice Requires="x14">
            <control shapeId="4285" r:id="rId68" name="Check Box 189">
              <controlPr locked="0" defaultSize="0" autoFill="0" autoLine="0" autoPict="0">
                <anchor moveWithCells="1">
                  <from>
                    <xdr:col>10</xdr:col>
                    <xdr:colOff>63500</xdr:colOff>
                    <xdr:row>39</xdr:row>
                    <xdr:rowOff>50800</xdr:rowOff>
                  </from>
                  <to>
                    <xdr:col>10</xdr:col>
                    <xdr:colOff>279400</xdr:colOff>
                    <xdr:row>39</xdr:row>
                    <xdr:rowOff>241300</xdr:rowOff>
                  </to>
                </anchor>
              </controlPr>
            </control>
          </mc:Choice>
        </mc:AlternateContent>
        <mc:AlternateContent xmlns:mc="http://schemas.openxmlformats.org/markup-compatibility/2006">
          <mc:Choice Requires="x14">
            <control shapeId="4294" r:id="rId69" name="Group Box 198">
              <controlPr defaultSize="0" autoFill="0" autoPict="0">
                <anchor moveWithCells="1">
                  <from>
                    <xdr:col>7</xdr:col>
                    <xdr:colOff>25400</xdr:colOff>
                    <xdr:row>42</xdr:row>
                    <xdr:rowOff>254000</xdr:rowOff>
                  </from>
                  <to>
                    <xdr:col>13</xdr:col>
                    <xdr:colOff>254000</xdr:colOff>
                    <xdr:row>44</xdr:row>
                    <xdr:rowOff>50800</xdr:rowOff>
                  </to>
                </anchor>
              </controlPr>
            </control>
          </mc:Choice>
        </mc:AlternateContent>
        <mc:AlternateContent xmlns:mc="http://schemas.openxmlformats.org/markup-compatibility/2006">
          <mc:Choice Requires="x14">
            <control shapeId="4295" r:id="rId70" name="Group Box 199">
              <controlPr defaultSize="0" autoFill="0" autoPict="0" macro="[0]!GroupBox49_Click">
                <anchor moveWithCells="1">
                  <from>
                    <xdr:col>7</xdr:col>
                    <xdr:colOff>25400</xdr:colOff>
                    <xdr:row>45</xdr:row>
                    <xdr:rowOff>266700</xdr:rowOff>
                  </from>
                  <to>
                    <xdr:col>13</xdr:col>
                    <xdr:colOff>88900</xdr:colOff>
                    <xdr:row>47</xdr:row>
                    <xdr:rowOff>12700</xdr:rowOff>
                  </to>
                </anchor>
              </controlPr>
            </control>
          </mc:Choice>
        </mc:AlternateContent>
        <mc:AlternateContent xmlns:mc="http://schemas.openxmlformats.org/markup-compatibility/2006">
          <mc:Choice Requires="x14">
            <control shapeId="4296" r:id="rId71" name="Check Box 200">
              <controlPr locked="0" defaultSize="0" autoFill="0" autoLine="0" autoPict="0">
                <anchor moveWithCells="1">
                  <from>
                    <xdr:col>7</xdr:col>
                    <xdr:colOff>38100</xdr:colOff>
                    <xdr:row>47</xdr:row>
                    <xdr:rowOff>50800</xdr:rowOff>
                  </from>
                  <to>
                    <xdr:col>7</xdr:col>
                    <xdr:colOff>304800</xdr:colOff>
                    <xdr:row>47</xdr:row>
                    <xdr:rowOff>241300</xdr:rowOff>
                  </to>
                </anchor>
              </controlPr>
            </control>
          </mc:Choice>
        </mc:AlternateContent>
        <mc:AlternateContent xmlns:mc="http://schemas.openxmlformats.org/markup-compatibility/2006">
          <mc:Choice Requires="x14">
            <control shapeId="4297" r:id="rId72" name="Check Box 201">
              <controlPr locked="0" defaultSize="0" autoFill="0" autoLine="0" autoPict="0">
                <anchor moveWithCells="1">
                  <from>
                    <xdr:col>8</xdr:col>
                    <xdr:colOff>38100</xdr:colOff>
                    <xdr:row>47</xdr:row>
                    <xdr:rowOff>38100</xdr:rowOff>
                  </from>
                  <to>
                    <xdr:col>8</xdr:col>
                    <xdr:colOff>304800</xdr:colOff>
                    <xdr:row>47</xdr:row>
                    <xdr:rowOff>241300</xdr:rowOff>
                  </to>
                </anchor>
              </controlPr>
            </control>
          </mc:Choice>
        </mc:AlternateContent>
        <mc:AlternateContent xmlns:mc="http://schemas.openxmlformats.org/markup-compatibility/2006">
          <mc:Choice Requires="x14">
            <control shapeId="4298" r:id="rId73" name="Check Box 202">
              <controlPr locked="0" defaultSize="0" autoFill="0" autoLine="0" autoPict="0">
                <anchor moveWithCells="1">
                  <from>
                    <xdr:col>9</xdr:col>
                    <xdr:colOff>38100</xdr:colOff>
                    <xdr:row>47</xdr:row>
                    <xdr:rowOff>38100</xdr:rowOff>
                  </from>
                  <to>
                    <xdr:col>9</xdr:col>
                    <xdr:colOff>304800</xdr:colOff>
                    <xdr:row>47</xdr:row>
                    <xdr:rowOff>241300</xdr:rowOff>
                  </to>
                </anchor>
              </controlPr>
            </control>
          </mc:Choice>
        </mc:AlternateContent>
        <mc:AlternateContent xmlns:mc="http://schemas.openxmlformats.org/markup-compatibility/2006">
          <mc:Choice Requires="x14">
            <control shapeId="4299" r:id="rId74" name="Check Box 203">
              <controlPr locked="0" defaultSize="0" autoFill="0" autoLine="0" autoPict="0">
                <anchor moveWithCells="1">
                  <from>
                    <xdr:col>10</xdr:col>
                    <xdr:colOff>38100</xdr:colOff>
                    <xdr:row>47</xdr:row>
                    <xdr:rowOff>38100</xdr:rowOff>
                  </from>
                  <to>
                    <xdr:col>10</xdr:col>
                    <xdr:colOff>304800</xdr:colOff>
                    <xdr:row>47</xdr:row>
                    <xdr:rowOff>241300</xdr:rowOff>
                  </to>
                </anchor>
              </controlPr>
            </control>
          </mc:Choice>
        </mc:AlternateContent>
        <mc:AlternateContent xmlns:mc="http://schemas.openxmlformats.org/markup-compatibility/2006">
          <mc:Choice Requires="x14">
            <control shapeId="4300" r:id="rId75" name="Check Box 204">
              <controlPr locked="0" defaultSize="0" autoFill="0" autoLine="0" autoPict="0">
                <anchor moveWithCells="1">
                  <from>
                    <xdr:col>7</xdr:col>
                    <xdr:colOff>50800</xdr:colOff>
                    <xdr:row>48</xdr:row>
                    <xdr:rowOff>25400</xdr:rowOff>
                  </from>
                  <to>
                    <xdr:col>7</xdr:col>
                    <xdr:colOff>304800</xdr:colOff>
                    <xdr:row>48</xdr:row>
                    <xdr:rowOff>266700</xdr:rowOff>
                  </to>
                </anchor>
              </controlPr>
            </control>
          </mc:Choice>
        </mc:AlternateContent>
        <mc:AlternateContent xmlns:mc="http://schemas.openxmlformats.org/markup-compatibility/2006">
          <mc:Choice Requires="x14">
            <control shapeId="4301" r:id="rId76" name="Check Box 205">
              <controlPr locked="0" defaultSize="0" autoFill="0" autoLine="0" autoPict="0">
                <anchor moveWithCells="1">
                  <from>
                    <xdr:col>8</xdr:col>
                    <xdr:colOff>38100</xdr:colOff>
                    <xdr:row>48</xdr:row>
                    <xdr:rowOff>50800</xdr:rowOff>
                  </from>
                  <to>
                    <xdr:col>8</xdr:col>
                    <xdr:colOff>304800</xdr:colOff>
                    <xdr:row>48</xdr:row>
                    <xdr:rowOff>241300</xdr:rowOff>
                  </to>
                </anchor>
              </controlPr>
            </control>
          </mc:Choice>
        </mc:AlternateContent>
        <mc:AlternateContent xmlns:mc="http://schemas.openxmlformats.org/markup-compatibility/2006">
          <mc:Choice Requires="x14">
            <control shapeId="4302" r:id="rId77" name="Check Box 206">
              <controlPr locked="0" defaultSize="0" autoFill="0" autoLine="0" autoPict="0">
                <anchor moveWithCells="1">
                  <from>
                    <xdr:col>9</xdr:col>
                    <xdr:colOff>38100</xdr:colOff>
                    <xdr:row>48</xdr:row>
                    <xdr:rowOff>50800</xdr:rowOff>
                  </from>
                  <to>
                    <xdr:col>9</xdr:col>
                    <xdr:colOff>304800</xdr:colOff>
                    <xdr:row>48</xdr:row>
                    <xdr:rowOff>241300</xdr:rowOff>
                  </to>
                </anchor>
              </controlPr>
            </control>
          </mc:Choice>
        </mc:AlternateContent>
        <mc:AlternateContent xmlns:mc="http://schemas.openxmlformats.org/markup-compatibility/2006">
          <mc:Choice Requires="x14">
            <control shapeId="4303" r:id="rId78" name="Check Box 207">
              <controlPr locked="0" defaultSize="0" autoFill="0" autoLine="0" autoPict="0">
                <anchor moveWithCells="1">
                  <from>
                    <xdr:col>10</xdr:col>
                    <xdr:colOff>50800</xdr:colOff>
                    <xdr:row>48</xdr:row>
                    <xdr:rowOff>50800</xdr:rowOff>
                  </from>
                  <to>
                    <xdr:col>10</xdr:col>
                    <xdr:colOff>279400</xdr:colOff>
                    <xdr:row>48</xdr:row>
                    <xdr:rowOff>241300</xdr:rowOff>
                  </to>
                </anchor>
              </controlPr>
            </control>
          </mc:Choice>
        </mc:AlternateContent>
        <mc:AlternateContent xmlns:mc="http://schemas.openxmlformats.org/markup-compatibility/2006">
          <mc:Choice Requires="x14">
            <control shapeId="4304" r:id="rId79" name="Check Box 208">
              <controlPr locked="0" defaultSize="0" autoFill="0" autoLine="0" autoPict="0">
                <anchor moveWithCells="1">
                  <from>
                    <xdr:col>7</xdr:col>
                    <xdr:colOff>38100</xdr:colOff>
                    <xdr:row>49</xdr:row>
                    <xdr:rowOff>50800</xdr:rowOff>
                  </from>
                  <to>
                    <xdr:col>7</xdr:col>
                    <xdr:colOff>304800</xdr:colOff>
                    <xdr:row>49</xdr:row>
                    <xdr:rowOff>241300</xdr:rowOff>
                  </to>
                </anchor>
              </controlPr>
            </control>
          </mc:Choice>
        </mc:AlternateContent>
        <mc:AlternateContent xmlns:mc="http://schemas.openxmlformats.org/markup-compatibility/2006">
          <mc:Choice Requires="x14">
            <control shapeId="4305" r:id="rId80" name="Check Box 209">
              <controlPr locked="0" defaultSize="0" autoFill="0" autoLine="0" autoPict="0">
                <anchor moveWithCells="1">
                  <from>
                    <xdr:col>8</xdr:col>
                    <xdr:colOff>38100</xdr:colOff>
                    <xdr:row>49</xdr:row>
                    <xdr:rowOff>50800</xdr:rowOff>
                  </from>
                  <to>
                    <xdr:col>8</xdr:col>
                    <xdr:colOff>304800</xdr:colOff>
                    <xdr:row>49</xdr:row>
                    <xdr:rowOff>241300</xdr:rowOff>
                  </to>
                </anchor>
              </controlPr>
            </control>
          </mc:Choice>
        </mc:AlternateContent>
        <mc:AlternateContent xmlns:mc="http://schemas.openxmlformats.org/markup-compatibility/2006">
          <mc:Choice Requires="x14">
            <control shapeId="4306" r:id="rId81" name="Check Box 210">
              <controlPr locked="0" defaultSize="0" autoFill="0" autoLine="0" autoPict="0">
                <anchor moveWithCells="1">
                  <from>
                    <xdr:col>9</xdr:col>
                    <xdr:colOff>38100</xdr:colOff>
                    <xdr:row>49</xdr:row>
                    <xdr:rowOff>50800</xdr:rowOff>
                  </from>
                  <to>
                    <xdr:col>9</xdr:col>
                    <xdr:colOff>304800</xdr:colOff>
                    <xdr:row>49</xdr:row>
                    <xdr:rowOff>241300</xdr:rowOff>
                  </to>
                </anchor>
              </controlPr>
            </control>
          </mc:Choice>
        </mc:AlternateContent>
        <mc:AlternateContent xmlns:mc="http://schemas.openxmlformats.org/markup-compatibility/2006">
          <mc:Choice Requires="x14">
            <control shapeId="4307" r:id="rId82" name="Check Box 211">
              <controlPr locked="0" defaultSize="0" autoFill="0" autoLine="0" autoPict="0" macro="[0]!CheckBox84_Click">
                <anchor moveWithCells="1">
                  <from>
                    <xdr:col>10</xdr:col>
                    <xdr:colOff>38100</xdr:colOff>
                    <xdr:row>49</xdr:row>
                    <xdr:rowOff>50800</xdr:rowOff>
                  </from>
                  <to>
                    <xdr:col>10</xdr:col>
                    <xdr:colOff>304800</xdr:colOff>
                    <xdr:row>49</xdr:row>
                    <xdr:rowOff>241300</xdr:rowOff>
                  </to>
                </anchor>
              </controlPr>
            </control>
          </mc:Choice>
        </mc:AlternateContent>
        <mc:AlternateContent xmlns:mc="http://schemas.openxmlformats.org/markup-compatibility/2006">
          <mc:Choice Requires="x14">
            <control shapeId="4308" r:id="rId83" name="Check Box 212">
              <controlPr locked="0" defaultSize="0" autoFill="0" autoLine="0" autoPict="0">
                <anchor moveWithCells="1">
                  <from>
                    <xdr:col>7</xdr:col>
                    <xdr:colOff>12700</xdr:colOff>
                    <xdr:row>50</xdr:row>
                    <xdr:rowOff>50800</xdr:rowOff>
                  </from>
                  <to>
                    <xdr:col>7</xdr:col>
                    <xdr:colOff>317500</xdr:colOff>
                    <xdr:row>50</xdr:row>
                    <xdr:rowOff>241300</xdr:rowOff>
                  </to>
                </anchor>
              </controlPr>
            </control>
          </mc:Choice>
        </mc:AlternateContent>
        <mc:AlternateContent xmlns:mc="http://schemas.openxmlformats.org/markup-compatibility/2006">
          <mc:Choice Requires="x14">
            <control shapeId="4309" r:id="rId84" name="Check Box 213">
              <controlPr locked="0" defaultSize="0" autoFill="0" autoLine="0" autoPict="0">
                <anchor moveWithCells="1">
                  <from>
                    <xdr:col>8</xdr:col>
                    <xdr:colOff>38100</xdr:colOff>
                    <xdr:row>50</xdr:row>
                    <xdr:rowOff>50800</xdr:rowOff>
                  </from>
                  <to>
                    <xdr:col>8</xdr:col>
                    <xdr:colOff>304800</xdr:colOff>
                    <xdr:row>50</xdr:row>
                    <xdr:rowOff>241300</xdr:rowOff>
                  </to>
                </anchor>
              </controlPr>
            </control>
          </mc:Choice>
        </mc:AlternateContent>
        <mc:AlternateContent xmlns:mc="http://schemas.openxmlformats.org/markup-compatibility/2006">
          <mc:Choice Requires="x14">
            <control shapeId="4310" r:id="rId85" name="Check Box 214">
              <controlPr locked="0" defaultSize="0" autoFill="0" autoLine="0" autoPict="0">
                <anchor moveWithCells="1">
                  <from>
                    <xdr:col>9</xdr:col>
                    <xdr:colOff>38100</xdr:colOff>
                    <xdr:row>50</xdr:row>
                    <xdr:rowOff>50800</xdr:rowOff>
                  </from>
                  <to>
                    <xdr:col>9</xdr:col>
                    <xdr:colOff>304800</xdr:colOff>
                    <xdr:row>50</xdr:row>
                    <xdr:rowOff>241300</xdr:rowOff>
                  </to>
                </anchor>
              </controlPr>
            </control>
          </mc:Choice>
        </mc:AlternateContent>
        <mc:AlternateContent xmlns:mc="http://schemas.openxmlformats.org/markup-compatibility/2006">
          <mc:Choice Requires="x14">
            <control shapeId="4311" r:id="rId86" name="Check Box 215">
              <controlPr locked="0" defaultSize="0" autoFill="0" autoLine="0" autoPict="0">
                <anchor moveWithCells="1">
                  <from>
                    <xdr:col>10</xdr:col>
                    <xdr:colOff>38100</xdr:colOff>
                    <xdr:row>50</xdr:row>
                    <xdr:rowOff>50800</xdr:rowOff>
                  </from>
                  <to>
                    <xdr:col>10</xdr:col>
                    <xdr:colOff>304800</xdr:colOff>
                    <xdr:row>50</xdr:row>
                    <xdr:rowOff>241300</xdr:rowOff>
                  </to>
                </anchor>
              </controlPr>
            </control>
          </mc:Choice>
        </mc:AlternateContent>
        <mc:AlternateContent xmlns:mc="http://schemas.openxmlformats.org/markup-compatibility/2006">
          <mc:Choice Requires="x14">
            <control shapeId="4320" r:id="rId87" name="Check Box 224">
              <controlPr locked="0" defaultSize="0" autoFill="0" autoLine="0" autoPict="0">
                <anchor moveWithCells="1">
                  <from>
                    <xdr:col>7</xdr:col>
                    <xdr:colOff>50800</xdr:colOff>
                    <xdr:row>53</xdr:row>
                    <xdr:rowOff>38100</xdr:rowOff>
                  </from>
                  <to>
                    <xdr:col>7</xdr:col>
                    <xdr:colOff>304800</xdr:colOff>
                    <xdr:row>53</xdr:row>
                    <xdr:rowOff>241300</xdr:rowOff>
                  </to>
                </anchor>
              </controlPr>
            </control>
          </mc:Choice>
        </mc:AlternateContent>
        <mc:AlternateContent xmlns:mc="http://schemas.openxmlformats.org/markup-compatibility/2006">
          <mc:Choice Requires="x14">
            <control shapeId="4321" r:id="rId88" name="Check Box 225">
              <controlPr locked="0" defaultSize="0" autoFill="0" autoLine="0" autoPict="0">
                <anchor moveWithCells="1">
                  <from>
                    <xdr:col>8</xdr:col>
                    <xdr:colOff>50800</xdr:colOff>
                    <xdr:row>53</xdr:row>
                    <xdr:rowOff>38100</xdr:rowOff>
                  </from>
                  <to>
                    <xdr:col>8</xdr:col>
                    <xdr:colOff>279400</xdr:colOff>
                    <xdr:row>53</xdr:row>
                    <xdr:rowOff>241300</xdr:rowOff>
                  </to>
                </anchor>
              </controlPr>
            </control>
          </mc:Choice>
        </mc:AlternateContent>
        <mc:AlternateContent xmlns:mc="http://schemas.openxmlformats.org/markup-compatibility/2006">
          <mc:Choice Requires="x14">
            <control shapeId="4322" r:id="rId89" name="Check Box 226">
              <controlPr locked="0" defaultSize="0" autoFill="0" autoLine="0" autoPict="0">
                <anchor moveWithCells="1">
                  <from>
                    <xdr:col>9</xdr:col>
                    <xdr:colOff>50800</xdr:colOff>
                    <xdr:row>53</xdr:row>
                    <xdr:rowOff>38100</xdr:rowOff>
                  </from>
                  <to>
                    <xdr:col>9</xdr:col>
                    <xdr:colOff>279400</xdr:colOff>
                    <xdr:row>53</xdr:row>
                    <xdr:rowOff>241300</xdr:rowOff>
                  </to>
                </anchor>
              </controlPr>
            </control>
          </mc:Choice>
        </mc:AlternateContent>
        <mc:AlternateContent xmlns:mc="http://schemas.openxmlformats.org/markup-compatibility/2006">
          <mc:Choice Requires="x14">
            <control shapeId="4323" r:id="rId90" name="Check Box 227">
              <controlPr locked="0" defaultSize="0" autoFill="0" autoLine="0" autoPict="0">
                <anchor moveWithCells="1">
                  <from>
                    <xdr:col>10</xdr:col>
                    <xdr:colOff>50800</xdr:colOff>
                    <xdr:row>53</xdr:row>
                    <xdr:rowOff>38100</xdr:rowOff>
                  </from>
                  <to>
                    <xdr:col>10</xdr:col>
                    <xdr:colOff>304800</xdr:colOff>
                    <xdr:row>53</xdr:row>
                    <xdr:rowOff>241300</xdr:rowOff>
                  </to>
                </anchor>
              </controlPr>
            </control>
          </mc:Choice>
        </mc:AlternateContent>
        <mc:AlternateContent xmlns:mc="http://schemas.openxmlformats.org/markup-compatibility/2006">
          <mc:Choice Requires="x14">
            <control shapeId="4324" r:id="rId91" name="Check Box 228">
              <controlPr locked="0" defaultSize="0" autoFill="0" autoLine="0" autoPict="0">
                <anchor moveWithCells="1">
                  <from>
                    <xdr:col>7</xdr:col>
                    <xdr:colOff>50800</xdr:colOff>
                    <xdr:row>51</xdr:row>
                    <xdr:rowOff>25400</xdr:rowOff>
                  </from>
                  <to>
                    <xdr:col>7</xdr:col>
                    <xdr:colOff>279400</xdr:colOff>
                    <xdr:row>51</xdr:row>
                    <xdr:rowOff>266700</xdr:rowOff>
                  </to>
                </anchor>
              </controlPr>
            </control>
          </mc:Choice>
        </mc:AlternateContent>
        <mc:AlternateContent xmlns:mc="http://schemas.openxmlformats.org/markup-compatibility/2006">
          <mc:Choice Requires="x14">
            <control shapeId="4325" r:id="rId92" name="Check Box 229">
              <controlPr locked="0" defaultSize="0" autoFill="0" autoLine="0" autoPict="0">
                <anchor moveWithCells="1">
                  <from>
                    <xdr:col>8</xdr:col>
                    <xdr:colOff>38100</xdr:colOff>
                    <xdr:row>51</xdr:row>
                    <xdr:rowOff>25400</xdr:rowOff>
                  </from>
                  <to>
                    <xdr:col>8</xdr:col>
                    <xdr:colOff>304800</xdr:colOff>
                    <xdr:row>51</xdr:row>
                    <xdr:rowOff>254000</xdr:rowOff>
                  </to>
                </anchor>
              </controlPr>
            </control>
          </mc:Choice>
        </mc:AlternateContent>
        <mc:AlternateContent xmlns:mc="http://schemas.openxmlformats.org/markup-compatibility/2006">
          <mc:Choice Requires="x14">
            <control shapeId="4326" r:id="rId93" name="Check Box 230">
              <controlPr locked="0" defaultSize="0" autoFill="0" autoLine="0" autoPict="0">
                <anchor moveWithCells="1">
                  <from>
                    <xdr:col>9</xdr:col>
                    <xdr:colOff>50800</xdr:colOff>
                    <xdr:row>51</xdr:row>
                    <xdr:rowOff>38100</xdr:rowOff>
                  </from>
                  <to>
                    <xdr:col>9</xdr:col>
                    <xdr:colOff>279400</xdr:colOff>
                    <xdr:row>51</xdr:row>
                    <xdr:rowOff>254000</xdr:rowOff>
                  </to>
                </anchor>
              </controlPr>
            </control>
          </mc:Choice>
        </mc:AlternateContent>
        <mc:AlternateContent xmlns:mc="http://schemas.openxmlformats.org/markup-compatibility/2006">
          <mc:Choice Requires="x14">
            <control shapeId="4327" r:id="rId94" name="Check Box 231">
              <controlPr locked="0" defaultSize="0" autoFill="0" autoLine="0" autoPict="0">
                <anchor moveWithCells="1">
                  <from>
                    <xdr:col>10</xdr:col>
                    <xdr:colOff>50800</xdr:colOff>
                    <xdr:row>51</xdr:row>
                    <xdr:rowOff>25400</xdr:rowOff>
                  </from>
                  <to>
                    <xdr:col>10</xdr:col>
                    <xdr:colOff>279400</xdr:colOff>
                    <xdr:row>51</xdr:row>
                    <xdr:rowOff>266700</xdr:rowOff>
                  </to>
                </anchor>
              </controlPr>
            </control>
          </mc:Choice>
        </mc:AlternateContent>
        <mc:AlternateContent xmlns:mc="http://schemas.openxmlformats.org/markup-compatibility/2006">
          <mc:Choice Requires="x14">
            <control shapeId="4328" r:id="rId95" name="Check Box 232">
              <controlPr locked="0" defaultSize="0" autoFill="0" autoLine="0" autoPict="0">
                <anchor moveWithCells="1">
                  <from>
                    <xdr:col>7</xdr:col>
                    <xdr:colOff>38100</xdr:colOff>
                    <xdr:row>54</xdr:row>
                    <xdr:rowOff>38100</xdr:rowOff>
                  </from>
                  <to>
                    <xdr:col>7</xdr:col>
                    <xdr:colOff>304800</xdr:colOff>
                    <xdr:row>54</xdr:row>
                    <xdr:rowOff>241300</xdr:rowOff>
                  </to>
                </anchor>
              </controlPr>
            </control>
          </mc:Choice>
        </mc:AlternateContent>
        <mc:AlternateContent xmlns:mc="http://schemas.openxmlformats.org/markup-compatibility/2006">
          <mc:Choice Requires="x14">
            <control shapeId="4329" r:id="rId96" name="Check Box 233">
              <controlPr locked="0" defaultSize="0" autoFill="0" autoLine="0" autoPict="0">
                <anchor moveWithCells="1">
                  <from>
                    <xdr:col>8</xdr:col>
                    <xdr:colOff>50800</xdr:colOff>
                    <xdr:row>54</xdr:row>
                    <xdr:rowOff>38100</xdr:rowOff>
                  </from>
                  <to>
                    <xdr:col>8</xdr:col>
                    <xdr:colOff>279400</xdr:colOff>
                    <xdr:row>54</xdr:row>
                    <xdr:rowOff>241300</xdr:rowOff>
                  </to>
                </anchor>
              </controlPr>
            </control>
          </mc:Choice>
        </mc:AlternateContent>
        <mc:AlternateContent xmlns:mc="http://schemas.openxmlformats.org/markup-compatibility/2006">
          <mc:Choice Requires="x14">
            <control shapeId="4330" r:id="rId97" name="Check Box 234">
              <controlPr locked="0" defaultSize="0" autoFill="0" autoLine="0" autoPict="0">
                <anchor moveWithCells="1">
                  <from>
                    <xdr:col>9</xdr:col>
                    <xdr:colOff>38100</xdr:colOff>
                    <xdr:row>54</xdr:row>
                    <xdr:rowOff>38100</xdr:rowOff>
                  </from>
                  <to>
                    <xdr:col>9</xdr:col>
                    <xdr:colOff>304800</xdr:colOff>
                    <xdr:row>54</xdr:row>
                    <xdr:rowOff>241300</xdr:rowOff>
                  </to>
                </anchor>
              </controlPr>
            </control>
          </mc:Choice>
        </mc:AlternateContent>
        <mc:AlternateContent xmlns:mc="http://schemas.openxmlformats.org/markup-compatibility/2006">
          <mc:Choice Requires="x14">
            <control shapeId="4331" r:id="rId98" name="Check Box 235">
              <controlPr locked="0" defaultSize="0" autoFill="0" autoLine="0" autoPict="0">
                <anchor moveWithCells="1">
                  <from>
                    <xdr:col>10</xdr:col>
                    <xdr:colOff>50800</xdr:colOff>
                    <xdr:row>54</xdr:row>
                    <xdr:rowOff>38100</xdr:rowOff>
                  </from>
                  <to>
                    <xdr:col>10</xdr:col>
                    <xdr:colOff>279400</xdr:colOff>
                    <xdr:row>54</xdr:row>
                    <xdr:rowOff>241300</xdr:rowOff>
                  </to>
                </anchor>
              </controlPr>
            </control>
          </mc:Choice>
        </mc:AlternateContent>
        <mc:AlternateContent xmlns:mc="http://schemas.openxmlformats.org/markup-compatibility/2006">
          <mc:Choice Requires="x14">
            <control shapeId="4334" r:id="rId99" name="Group Box 238">
              <controlPr defaultSize="0" autoFill="0" autoPict="0">
                <anchor moveWithCells="1">
                  <from>
                    <xdr:col>7</xdr:col>
                    <xdr:colOff>25400</xdr:colOff>
                    <xdr:row>42</xdr:row>
                    <xdr:rowOff>0</xdr:rowOff>
                  </from>
                  <to>
                    <xdr:col>13</xdr:col>
                    <xdr:colOff>254000</xdr:colOff>
                    <xdr:row>43</xdr:row>
                    <xdr:rowOff>76200</xdr:rowOff>
                  </to>
                </anchor>
              </controlPr>
            </control>
          </mc:Choice>
        </mc:AlternateContent>
        <mc:AlternateContent xmlns:mc="http://schemas.openxmlformats.org/markup-compatibility/2006">
          <mc:Choice Requires="x14">
            <control shapeId="4335" r:id="rId100" name="Group Box 239">
              <controlPr defaultSize="0" autoFill="0" autoPict="0" macro="[0]!GroupBox49_Click">
                <anchor moveWithCells="1">
                  <from>
                    <xdr:col>7</xdr:col>
                    <xdr:colOff>25400</xdr:colOff>
                    <xdr:row>42</xdr:row>
                    <xdr:rowOff>266700</xdr:rowOff>
                  </from>
                  <to>
                    <xdr:col>13</xdr:col>
                    <xdr:colOff>88900</xdr:colOff>
                    <xdr:row>44</xdr:row>
                    <xdr:rowOff>76200</xdr:rowOff>
                  </to>
                </anchor>
              </controlPr>
            </control>
          </mc:Choice>
        </mc:AlternateContent>
        <mc:AlternateContent xmlns:mc="http://schemas.openxmlformats.org/markup-compatibility/2006">
          <mc:Choice Requires="x14">
            <control shapeId="4336" r:id="rId101" name="Check Box 240">
              <controlPr locked="0" defaultSize="0" autoFill="0" autoLine="0" autoPict="0">
                <anchor moveWithCells="1">
                  <from>
                    <xdr:col>7</xdr:col>
                    <xdr:colOff>38100</xdr:colOff>
                    <xdr:row>46</xdr:row>
                    <xdr:rowOff>38100</xdr:rowOff>
                  </from>
                  <to>
                    <xdr:col>7</xdr:col>
                    <xdr:colOff>304800</xdr:colOff>
                    <xdr:row>46</xdr:row>
                    <xdr:rowOff>254000</xdr:rowOff>
                  </to>
                </anchor>
              </controlPr>
            </control>
          </mc:Choice>
        </mc:AlternateContent>
        <mc:AlternateContent xmlns:mc="http://schemas.openxmlformats.org/markup-compatibility/2006">
          <mc:Choice Requires="x14">
            <control shapeId="4337" r:id="rId102" name="Check Box 241">
              <controlPr locked="0" defaultSize="0" autoFill="0" autoLine="0" autoPict="0">
                <anchor moveWithCells="1">
                  <from>
                    <xdr:col>8</xdr:col>
                    <xdr:colOff>38100</xdr:colOff>
                    <xdr:row>46</xdr:row>
                    <xdr:rowOff>50800</xdr:rowOff>
                  </from>
                  <to>
                    <xdr:col>8</xdr:col>
                    <xdr:colOff>304800</xdr:colOff>
                    <xdr:row>46</xdr:row>
                    <xdr:rowOff>241300</xdr:rowOff>
                  </to>
                </anchor>
              </controlPr>
            </control>
          </mc:Choice>
        </mc:AlternateContent>
        <mc:AlternateContent xmlns:mc="http://schemas.openxmlformats.org/markup-compatibility/2006">
          <mc:Choice Requires="x14">
            <control shapeId="4338" r:id="rId103" name="Check Box 242">
              <controlPr locked="0" defaultSize="0" autoFill="0" autoLine="0" autoPict="0">
                <anchor moveWithCells="1">
                  <from>
                    <xdr:col>9</xdr:col>
                    <xdr:colOff>38100</xdr:colOff>
                    <xdr:row>46</xdr:row>
                    <xdr:rowOff>50800</xdr:rowOff>
                  </from>
                  <to>
                    <xdr:col>9</xdr:col>
                    <xdr:colOff>304800</xdr:colOff>
                    <xdr:row>46</xdr:row>
                    <xdr:rowOff>241300</xdr:rowOff>
                  </to>
                </anchor>
              </controlPr>
            </control>
          </mc:Choice>
        </mc:AlternateContent>
        <mc:AlternateContent xmlns:mc="http://schemas.openxmlformats.org/markup-compatibility/2006">
          <mc:Choice Requires="x14">
            <control shapeId="4339" r:id="rId104" name="Check Box 243">
              <controlPr locked="0" defaultSize="0" autoFill="0" autoLine="0" autoPict="0">
                <anchor moveWithCells="1">
                  <from>
                    <xdr:col>10</xdr:col>
                    <xdr:colOff>38100</xdr:colOff>
                    <xdr:row>46</xdr:row>
                    <xdr:rowOff>25400</xdr:rowOff>
                  </from>
                  <to>
                    <xdr:col>10</xdr:col>
                    <xdr:colOff>304800</xdr:colOff>
                    <xdr:row>46</xdr:row>
                    <xdr:rowOff>266700</xdr:rowOff>
                  </to>
                </anchor>
              </controlPr>
            </control>
          </mc:Choice>
        </mc:AlternateContent>
        <mc:AlternateContent xmlns:mc="http://schemas.openxmlformats.org/markup-compatibility/2006">
          <mc:Choice Requires="x14">
            <control shapeId="4360" r:id="rId105" name="Group Box 264">
              <controlPr defaultSize="0" autoFill="0" autoPict="0">
                <anchor moveWithCells="1">
                  <from>
                    <xdr:col>7</xdr:col>
                    <xdr:colOff>25400</xdr:colOff>
                    <xdr:row>50</xdr:row>
                    <xdr:rowOff>0</xdr:rowOff>
                  </from>
                  <to>
                    <xdr:col>13</xdr:col>
                    <xdr:colOff>304800</xdr:colOff>
                    <xdr:row>51</xdr:row>
                    <xdr:rowOff>76200</xdr:rowOff>
                  </to>
                </anchor>
              </controlPr>
            </control>
          </mc:Choice>
        </mc:AlternateContent>
        <mc:AlternateContent xmlns:mc="http://schemas.openxmlformats.org/markup-compatibility/2006">
          <mc:Choice Requires="x14">
            <control shapeId="4361" r:id="rId106" name="Check Box 265">
              <controlPr locked="0" defaultSize="0" autoFill="0" autoLine="0" autoPict="0">
                <anchor moveWithCells="1">
                  <from>
                    <xdr:col>24</xdr:col>
                    <xdr:colOff>38100</xdr:colOff>
                    <xdr:row>15</xdr:row>
                    <xdr:rowOff>50800</xdr:rowOff>
                  </from>
                  <to>
                    <xdr:col>24</xdr:col>
                    <xdr:colOff>304800</xdr:colOff>
                    <xdr:row>15</xdr:row>
                    <xdr:rowOff>241300</xdr:rowOff>
                  </to>
                </anchor>
              </controlPr>
            </control>
          </mc:Choice>
        </mc:AlternateContent>
        <mc:AlternateContent xmlns:mc="http://schemas.openxmlformats.org/markup-compatibility/2006">
          <mc:Choice Requires="x14">
            <control shapeId="4362" r:id="rId107" name="Check Box 266">
              <controlPr locked="0" defaultSize="0" autoFill="0" autoLine="0" autoPict="0">
                <anchor moveWithCells="1">
                  <from>
                    <xdr:col>25</xdr:col>
                    <xdr:colOff>25400</xdr:colOff>
                    <xdr:row>15</xdr:row>
                    <xdr:rowOff>50800</xdr:rowOff>
                  </from>
                  <to>
                    <xdr:col>25</xdr:col>
                    <xdr:colOff>304800</xdr:colOff>
                    <xdr:row>15</xdr:row>
                    <xdr:rowOff>241300</xdr:rowOff>
                  </to>
                </anchor>
              </controlPr>
            </control>
          </mc:Choice>
        </mc:AlternateContent>
        <mc:AlternateContent xmlns:mc="http://schemas.openxmlformats.org/markup-compatibility/2006">
          <mc:Choice Requires="x14">
            <control shapeId="4363" r:id="rId108" name="Check Box 267">
              <controlPr locked="0" defaultSize="0" autoFill="0" autoLine="0" autoPict="0">
                <anchor moveWithCells="1">
                  <from>
                    <xdr:col>26</xdr:col>
                    <xdr:colOff>38100</xdr:colOff>
                    <xdr:row>15</xdr:row>
                    <xdr:rowOff>50800</xdr:rowOff>
                  </from>
                  <to>
                    <xdr:col>26</xdr:col>
                    <xdr:colOff>304800</xdr:colOff>
                    <xdr:row>15</xdr:row>
                    <xdr:rowOff>241300</xdr:rowOff>
                  </to>
                </anchor>
              </controlPr>
            </control>
          </mc:Choice>
        </mc:AlternateContent>
        <mc:AlternateContent xmlns:mc="http://schemas.openxmlformats.org/markup-compatibility/2006">
          <mc:Choice Requires="x14">
            <control shapeId="4364" r:id="rId109" name="Check Box 268">
              <controlPr locked="0" defaultSize="0" autoFill="0" autoLine="0" autoPict="0">
                <anchor moveWithCells="1">
                  <from>
                    <xdr:col>27</xdr:col>
                    <xdr:colOff>38100</xdr:colOff>
                    <xdr:row>15</xdr:row>
                    <xdr:rowOff>38100</xdr:rowOff>
                  </from>
                  <to>
                    <xdr:col>27</xdr:col>
                    <xdr:colOff>304800</xdr:colOff>
                    <xdr:row>15</xdr:row>
                    <xdr:rowOff>241300</xdr:rowOff>
                  </to>
                </anchor>
              </controlPr>
            </control>
          </mc:Choice>
        </mc:AlternateContent>
        <mc:AlternateContent xmlns:mc="http://schemas.openxmlformats.org/markup-compatibility/2006">
          <mc:Choice Requires="x14">
            <control shapeId="4365" r:id="rId110" name="Check Box 269">
              <controlPr locked="0" defaultSize="0" autoFill="0" autoLine="0" autoPict="0">
                <anchor moveWithCells="1">
                  <from>
                    <xdr:col>24</xdr:col>
                    <xdr:colOff>38100</xdr:colOff>
                    <xdr:row>16</xdr:row>
                    <xdr:rowOff>50800</xdr:rowOff>
                  </from>
                  <to>
                    <xdr:col>24</xdr:col>
                    <xdr:colOff>304800</xdr:colOff>
                    <xdr:row>16</xdr:row>
                    <xdr:rowOff>228600</xdr:rowOff>
                  </to>
                </anchor>
              </controlPr>
            </control>
          </mc:Choice>
        </mc:AlternateContent>
        <mc:AlternateContent xmlns:mc="http://schemas.openxmlformats.org/markup-compatibility/2006">
          <mc:Choice Requires="x14">
            <control shapeId="4366" r:id="rId111" name="Check Box 270">
              <controlPr locked="0" defaultSize="0" autoFill="0" autoLine="0" autoPict="0">
                <anchor moveWithCells="1">
                  <from>
                    <xdr:col>25</xdr:col>
                    <xdr:colOff>25400</xdr:colOff>
                    <xdr:row>16</xdr:row>
                    <xdr:rowOff>50800</xdr:rowOff>
                  </from>
                  <to>
                    <xdr:col>25</xdr:col>
                    <xdr:colOff>304800</xdr:colOff>
                    <xdr:row>16</xdr:row>
                    <xdr:rowOff>241300</xdr:rowOff>
                  </to>
                </anchor>
              </controlPr>
            </control>
          </mc:Choice>
        </mc:AlternateContent>
        <mc:AlternateContent xmlns:mc="http://schemas.openxmlformats.org/markup-compatibility/2006">
          <mc:Choice Requires="x14">
            <control shapeId="4367" r:id="rId112" name="Check Box 271">
              <controlPr locked="0" defaultSize="0" autoFill="0" autoLine="0" autoPict="0">
                <anchor moveWithCells="1">
                  <from>
                    <xdr:col>26</xdr:col>
                    <xdr:colOff>38100</xdr:colOff>
                    <xdr:row>16</xdr:row>
                    <xdr:rowOff>50800</xdr:rowOff>
                  </from>
                  <to>
                    <xdr:col>26</xdr:col>
                    <xdr:colOff>304800</xdr:colOff>
                    <xdr:row>16</xdr:row>
                    <xdr:rowOff>241300</xdr:rowOff>
                  </to>
                </anchor>
              </controlPr>
            </control>
          </mc:Choice>
        </mc:AlternateContent>
        <mc:AlternateContent xmlns:mc="http://schemas.openxmlformats.org/markup-compatibility/2006">
          <mc:Choice Requires="x14">
            <control shapeId="4368" r:id="rId113" name="Check Box 272">
              <controlPr locked="0" defaultSize="0" autoFill="0" autoLine="0" autoPict="0">
                <anchor moveWithCells="1">
                  <from>
                    <xdr:col>27</xdr:col>
                    <xdr:colOff>38100</xdr:colOff>
                    <xdr:row>16</xdr:row>
                    <xdr:rowOff>50800</xdr:rowOff>
                  </from>
                  <to>
                    <xdr:col>27</xdr:col>
                    <xdr:colOff>304800</xdr:colOff>
                    <xdr:row>16</xdr:row>
                    <xdr:rowOff>241300</xdr:rowOff>
                  </to>
                </anchor>
              </controlPr>
            </control>
          </mc:Choice>
        </mc:AlternateContent>
        <mc:AlternateContent xmlns:mc="http://schemas.openxmlformats.org/markup-compatibility/2006">
          <mc:Choice Requires="x14">
            <control shapeId="4369" r:id="rId114" name="Check Box 273">
              <controlPr locked="0" defaultSize="0" autoFill="0" autoLine="0" autoPict="0">
                <anchor moveWithCells="1">
                  <from>
                    <xdr:col>24</xdr:col>
                    <xdr:colOff>38100</xdr:colOff>
                    <xdr:row>17</xdr:row>
                    <xdr:rowOff>38100</xdr:rowOff>
                  </from>
                  <to>
                    <xdr:col>24</xdr:col>
                    <xdr:colOff>304800</xdr:colOff>
                    <xdr:row>17</xdr:row>
                    <xdr:rowOff>241300</xdr:rowOff>
                  </to>
                </anchor>
              </controlPr>
            </control>
          </mc:Choice>
        </mc:AlternateContent>
        <mc:AlternateContent xmlns:mc="http://schemas.openxmlformats.org/markup-compatibility/2006">
          <mc:Choice Requires="x14">
            <control shapeId="4370" r:id="rId115" name="Check Box 274">
              <controlPr locked="0" defaultSize="0" autoFill="0" autoLine="0" autoPict="0">
                <anchor moveWithCells="1">
                  <from>
                    <xdr:col>25</xdr:col>
                    <xdr:colOff>25400</xdr:colOff>
                    <xdr:row>17</xdr:row>
                    <xdr:rowOff>38100</xdr:rowOff>
                  </from>
                  <to>
                    <xdr:col>25</xdr:col>
                    <xdr:colOff>304800</xdr:colOff>
                    <xdr:row>17</xdr:row>
                    <xdr:rowOff>241300</xdr:rowOff>
                  </to>
                </anchor>
              </controlPr>
            </control>
          </mc:Choice>
        </mc:AlternateContent>
        <mc:AlternateContent xmlns:mc="http://schemas.openxmlformats.org/markup-compatibility/2006">
          <mc:Choice Requires="x14">
            <control shapeId="4371" r:id="rId116" name="Check Box 275">
              <controlPr locked="0" defaultSize="0" autoFill="0" autoLine="0" autoPict="0">
                <anchor moveWithCells="1">
                  <from>
                    <xdr:col>26</xdr:col>
                    <xdr:colOff>12700</xdr:colOff>
                    <xdr:row>17</xdr:row>
                    <xdr:rowOff>38100</xdr:rowOff>
                  </from>
                  <to>
                    <xdr:col>27</xdr:col>
                    <xdr:colOff>0</xdr:colOff>
                    <xdr:row>17</xdr:row>
                    <xdr:rowOff>241300</xdr:rowOff>
                  </to>
                </anchor>
              </controlPr>
            </control>
          </mc:Choice>
        </mc:AlternateContent>
        <mc:AlternateContent xmlns:mc="http://schemas.openxmlformats.org/markup-compatibility/2006">
          <mc:Choice Requires="x14">
            <control shapeId="4372" r:id="rId117" name="Check Box 276">
              <controlPr locked="0" defaultSize="0" autoFill="0" autoLine="0" autoPict="0">
                <anchor moveWithCells="1">
                  <from>
                    <xdr:col>27</xdr:col>
                    <xdr:colOff>25400</xdr:colOff>
                    <xdr:row>17</xdr:row>
                    <xdr:rowOff>50800</xdr:rowOff>
                  </from>
                  <to>
                    <xdr:col>27</xdr:col>
                    <xdr:colOff>304800</xdr:colOff>
                    <xdr:row>17</xdr:row>
                    <xdr:rowOff>241300</xdr:rowOff>
                  </to>
                </anchor>
              </controlPr>
            </control>
          </mc:Choice>
        </mc:AlternateContent>
        <mc:AlternateContent xmlns:mc="http://schemas.openxmlformats.org/markup-compatibility/2006">
          <mc:Choice Requires="x14">
            <control shapeId="4373" r:id="rId118" name="Check Box 277">
              <controlPr locked="0" defaultSize="0" autoFill="0" autoLine="0" autoPict="0">
                <anchor moveWithCells="1">
                  <from>
                    <xdr:col>24</xdr:col>
                    <xdr:colOff>12700</xdr:colOff>
                    <xdr:row>18</xdr:row>
                    <xdr:rowOff>38100</xdr:rowOff>
                  </from>
                  <to>
                    <xdr:col>24</xdr:col>
                    <xdr:colOff>317500</xdr:colOff>
                    <xdr:row>18</xdr:row>
                    <xdr:rowOff>241300</xdr:rowOff>
                  </to>
                </anchor>
              </controlPr>
            </control>
          </mc:Choice>
        </mc:AlternateContent>
        <mc:AlternateContent xmlns:mc="http://schemas.openxmlformats.org/markup-compatibility/2006">
          <mc:Choice Requires="x14">
            <control shapeId="4374" r:id="rId119" name="Check Box 278">
              <controlPr locked="0" defaultSize="0" autoFill="0" autoLine="0" autoPict="0">
                <anchor moveWithCells="1">
                  <from>
                    <xdr:col>25</xdr:col>
                    <xdr:colOff>25400</xdr:colOff>
                    <xdr:row>18</xdr:row>
                    <xdr:rowOff>38100</xdr:rowOff>
                  </from>
                  <to>
                    <xdr:col>25</xdr:col>
                    <xdr:colOff>304800</xdr:colOff>
                    <xdr:row>18</xdr:row>
                    <xdr:rowOff>241300</xdr:rowOff>
                  </to>
                </anchor>
              </controlPr>
            </control>
          </mc:Choice>
        </mc:AlternateContent>
        <mc:AlternateContent xmlns:mc="http://schemas.openxmlformats.org/markup-compatibility/2006">
          <mc:Choice Requires="x14">
            <control shapeId="4375" r:id="rId120" name="Check Box 279">
              <controlPr locked="0" defaultSize="0" autoFill="0" autoLine="0" autoPict="0">
                <anchor moveWithCells="1">
                  <from>
                    <xdr:col>26</xdr:col>
                    <xdr:colOff>25400</xdr:colOff>
                    <xdr:row>18</xdr:row>
                    <xdr:rowOff>38100</xdr:rowOff>
                  </from>
                  <to>
                    <xdr:col>26</xdr:col>
                    <xdr:colOff>304800</xdr:colOff>
                    <xdr:row>18</xdr:row>
                    <xdr:rowOff>241300</xdr:rowOff>
                  </to>
                </anchor>
              </controlPr>
            </control>
          </mc:Choice>
        </mc:AlternateContent>
        <mc:AlternateContent xmlns:mc="http://schemas.openxmlformats.org/markup-compatibility/2006">
          <mc:Choice Requires="x14">
            <control shapeId="4376" r:id="rId121" name="Check Box 280">
              <controlPr locked="0" defaultSize="0" autoFill="0" autoLine="0" autoPict="0">
                <anchor moveWithCells="1">
                  <from>
                    <xdr:col>27</xdr:col>
                    <xdr:colOff>25400</xdr:colOff>
                    <xdr:row>18</xdr:row>
                    <xdr:rowOff>38100</xdr:rowOff>
                  </from>
                  <to>
                    <xdr:col>27</xdr:col>
                    <xdr:colOff>304800</xdr:colOff>
                    <xdr:row>18</xdr:row>
                    <xdr:rowOff>241300</xdr:rowOff>
                  </to>
                </anchor>
              </controlPr>
            </control>
          </mc:Choice>
        </mc:AlternateContent>
        <mc:AlternateContent xmlns:mc="http://schemas.openxmlformats.org/markup-compatibility/2006">
          <mc:Choice Requires="x14">
            <control shapeId="4377" r:id="rId122" name="Check Box 281">
              <controlPr locked="0" defaultSize="0" autoFill="0" autoLine="0" autoPict="0">
                <anchor moveWithCells="1">
                  <from>
                    <xdr:col>24</xdr:col>
                    <xdr:colOff>50800</xdr:colOff>
                    <xdr:row>19</xdr:row>
                    <xdr:rowOff>50800</xdr:rowOff>
                  </from>
                  <to>
                    <xdr:col>24</xdr:col>
                    <xdr:colOff>279400</xdr:colOff>
                    <xdr:row>19</xdr:row>
                    <xdr:rowOff>241300</xdr:rowOff>
                  </to>
                </anchor>
              </controlPr>
            </control>
          </mc:Choice>
        </mc:AlternateContent>
        <mc:AlternateContent xmlns:mc="http://schemas.openxmlformats.org/markup-compatibility/2006">
          <mc:Choice Requires="x14">
            <control shapeId="4378" r:id="rId123" name="Check Box 282">
              <controlPr locked="0" defaultSize="0" autoFill="0" autoLine="0" autoPict="0">
                <anchor moveWithCells="1">
                  <from>
                    <xdr:col>25</xdr:col>
                    <xdr:colOff>25400</xdr:colOff>
                    <xdr:row>19</xdr:row>
                    <xdr:rowOff>38100</xdr:rowOff>
                  </from>
                  <to>
                    <xdr:col>25</xdr:col>
                    <xdr:colOff>304800</xdr:colOff>
                    <xdr:row>19</xdr:row>
                    <xdr:rowOff>241300</xdr:rowOff>
                  </to>
                </anchor>
              </controlPr>
            </control>
          </mc:Choice>
        </mc:AlternateContent>
        <mc:AlternateContent xmlns:mc="http://schemas.openxmlformats.org/markup-compatibility/2006">
          <mc:Choice Requires="x14">
            <control shapeId="4379" r:id="rId124" name="Check Box 283">
              <controlPr locked="0" defaultSize="0" autoFill="0" autoLine="0" autoPict="0">
                <anchor moveWithCells="1">
                  <from>
                    <xdr:col>26</xdr:col>
                    <xdr:colOff>50800</xdr:colOff>
                    <xdr:row>19</xdr:row>
                    <xdr:rowOff>38100</xdr:rowOff>
                  </from>
                  <to>
                    <xdr:col>26</xdr:col>
                    <xdr:colOff>279400</xdr:colOff>
                    <xdr:row>19</xdr:row>
                    <xdr:rowOff>241300</xdr:rowOff>
                  </to>
                </anchor>
              </controlPr>
            </control>
          </mc:Choice>
        </mc:AlternateContent>
        <mc:AlternateContent xmlns:mc="http://schemas.openxmlformats.org/markup-compatibility/2006">
          <mc:Choice Requires="x14">
            <control shapeId="4380" r:id="rId125" name="Check Box 284">
              <controlPr locked="0" defaultSize="0" autoFill="0" autoLine="0" autoPict="0">
                <anchor moveWithCells="1">
                  <from>
                    <xdr:col>27</xdr:col>
                    <xdr:colOff>38100</xdr:colOff>
                    <xdr:row>19</xdr:row>
                    <xdr:rowOff>38100</xdr:rowOff>
                  </from>
                  <to>
                    <xdr:col>27</xdr:col>
                    <xdr:colOff>304800</xdr:colOff>
                    <xdr:row>19</xdr:row>
                    <xdr:rowOff>254000</xdr:rowOff>
                  </to>
                </anchor>
              </controlPr>
            </control>
          </mc:Choice>
        </mc:AlternateContent>
        <mc:AlternateContent xmlns:mc="http://schemas.openxmlformats.org/markup-compatibility/2006">
          <mc:Choice Requires="x14">
            <control shapeId="4381" r:id="rId126" name="Check Box 285">
              <controlPr locked="0" defaultSize="0" autoFill="0" autoLine="0" autoPict="0">
                <anchor moveWithCells="1">
                  <from>
                    <xdr:col>24</xdr:col>
                    <xdr:colOff>50800</xdr:colOff>
                    <xdr:row>20</xdr:row>
                    <xdr:rowOff>50800</xdr:rowOff>
                  </from>
                  <to>
                    <xdr:col>24</xdr:col>
                    <xdr:colOff>279400</xdr:colOff>
                    <xdr:row>20</xdr:row>
                    <xdr:rowOff>228600</xdr:rowOff>
                  </to>
                </anchor>
              </controlPr>
            </control>
          </mc:Choice>
        </mc:AlternateContent>
        <mc:AlternateContent xmlns:mc="http://schemas.openxmlformats.org/markup-compatibility/2006">
          <mc:Choice Requires="x14">
            <control shapeId="4382" r:id="rId127" name="Check Box 286">
              <controlPr locked="0" defaultSize="0" autoFill="0" autoLine="0" autoPict="0">
                <anchor moveWithCells="1">
                  <from>
                    <xdr:col>25</xdr:col>
                    <xdr:colOff>25400</xdr:colOff>
                    <xdr:row>20</xdr:row>
                    <xdr:rowOff>38100</xdr:rowOff>
                  </from>
                  <to>
                    <xdr:col>25</xdr:col>
                    <xdr:colOff>304800</xdr:colOff>
                    <xdr:row>20</xdr:row>
                    <xdr:rowOff>241300</xdr:rowOff>
                  </to>
                </anchor>
              </controlPr>
            </control>
          </mc:Choice>
        </mc:AlternateContent>
        <mc:AlternateContent xmlns:mc="http://schemas.openxmlformats.org/markup-compatibility/2006">
          <mc:Choice Requires="x14">
            <control shapeId="4383" r:id="rId128" name="Check Box 287">
              <controlPr locked="0" defaultSize="0" autoFill="0" autoLine="0" autoPict="0">
                <anchor moveWithCells="1">
                  <from>
                    <xdr:col>26</xdr:col>
                    <xdr:colOff>50800</xdr:colOff>
                    <xdr:row>20</xdr:row>
                    <xdr:rowOff>50800</xdr:rowOff>
                  </from>
                  <to>
                    <xdr:col>26</xdr:col>
                    <xdr:colOff>279400</xdr:colOff>
                    <xdr:row>20</xdr:row>
                    <xdr:rowOff>241300</xdr:rowOff>
                  </to>
                </anchor>
              </controlPr>
            </control>
          </mc:Choice>
        </mc:AlternateContent>
        <mc:AlternateContent xmlns:mc="http://schemas.openxmlformats.org/markup-compatibility/2006">
          <mc:Choice Requires="x14">
            <control shapeId="4384" r:id="rId129" name="Check Box 288">
              <controlPr locked="0" defaultSize="0" autoFill="0" autoLine="0" autoPict="0">
                <anchor moveWithCells="1">
                  <from>
                    <xdr:col>27</xdr:col>
                    <xdr:colOff>38100</xdr:colOff>
                    <xdr:row>20</xdr:row>
                    <xdr:rowOff>50800</xdr:rowOff>
                  </from>
                  <to>
                    <xdr:col>27</xdr:col>
                    <xdr:colOff>304800</xdr:colOff>
                    <xdr:row>20</xdr:row>
                    <xdr:rowOff>241300</xdr:rowOff>
                  </to>
                </anchor>
              </controlPr>
            </control>
          </mc:Choice>
        </mc:AlternateContent>
        <mc:AlternateContent xmlns:mc="http://schemas.openxmlformats.org/markup-compatibility/2006">
          <mc:Choice Requires="x14">
            <control shapeId="4385" r:id="rId130" name="Check Box 289">
              <controlPr locked="0" defaultSize="0" autoFill="0" autoLine="0" autoPict="0">
                <anchor moveWithCells="1">
                  <from>
                    <xdr:col>24</xdr:col>
                    <xdr:colOff>50800</xdr:colOff>
                    <xdr:row>22</xdr:row>
                    <xdr:rowOff>38100</xdr:rowOff>
                  </from>
                  <to>
                    <xdr:col>24</xdr:col>
                    <xdr:colOff>279400</xdr:colOff>
                    <xdr:row>22</xdr:row>
                    <xdr:rowOff>241300</xdr:rowOff>
                  </to>
                </anchor>
              </controlPr>
            </control>
          </mc:Choice>
        </mc:AlternateContent>
        <mc:AlternateContent xmlns:mc="http://schemas.openxmlformats.org/markup-compatibility/2006">
          <mc:Choice Requires="x14">
            <control shapeId="4386" r:id="rId131" name="Check Box 290">
              <controlPr locked="0" defaultSize="0" autoFill="0" autoLine="0" autoPict="0">
                <anchor moveWithCells="1">
                  <from>
                    <xdr:col>25</xdr:col>
                    <xdr:colOff>25400</xdr:colOff>
                    <xdr:row>22</xdr:row>
                    <xdr:rowOff>38100</xdr:rowOff>
                  </from>
                  <to>
                    <xdr:col>25</xdr:col>
                    <xdr:colOff>304800</xdr:colOff>
                    <xdr:row>22</xdr:row>
                    <xdr:rowOff>241300</xdr:rowOff>
                  </to>
                </anchor>
              </controlPr>
            </control>
          </mc:Choice>
        </mc:AlternateContent>
        <mc:AlternateContent xmlns:mc="http://schemas.openxmlformats.org/markup-compatibility/2006">
          <mc:Choice Requires="x14">
            <control shapeId="4387" r:id="rId132" name="Check Box 291">
              <controlPr locked="0" defaultSize="0" autoFill="0" autoLine="0" autoPict="0">
                <anchor moveWithCells="1">
                  <from>
                    <xdr:col>26</xdr:col>
                    <xdr:colOff>25400</xdr:colOff>
                    <xdr:row>22</xdr:row>
                    <xdr:rowOff>38100</xdr:rowOff>
                  </from>
                  <to>
                    <xdr:col>26</xdr:col>
                    <xdr:colOff>304800</xdr:colOff>
                    <xdr:row>22</xdr:row>
                    <xdr:rowOff>241300</xdr:rowOff>
                  </to>
                </anchor>
              </controlPr>
            </control>
          </mc:Choice>
        </mc:AlternateContent>
        <mc:AlternateContent xmlns:mc="http://schemas.openxmlformats.org/markup-compatibility/2006">
          <mc:Choice Requires="x14">
            <control shapeId="4388" r:id="rId133" name="Check Box 292">
              <controlPr locked="0" defaultSize="0" autoFill="0" autoLine="0" autoPict="0">
                <anchor moveWithCells="1">
                  <from>
                    <xdr:col>27</xdr:col>
                    <xdr:colOff>25400</xdr:colOff>
                    <xdr:row>22</xdr:row>
                    <xdr:rowOff>38100</xdr:rowOff>
                  </from>
                  <to>
                    <xdr:col>27</xdr:col>
                    <xdr:colOff>304800</xdr:colOff>
                    <xdr:row>22</xdr:row>
                    <xdr:rowOff>241300</xdr:rowOff>
                  </to>
                </anchor>
              </controlPr>
            </control>
          </mc:Choice>
        </mc:AlternateContent>
        <mc:AlternateContent xmlns:mc="http://schemas.openxmlformats.org/markup-compatibility/2006">
          <mc:Choice Requires="x14">
            <control shapeId="4389" r:id="rId134" name="Check Box 293">
              <controlPr locked="0" defaultSize="0" autoFill="0" autoLine="0" autoPict="0">
                <anchor moveWithCells="1">
                  <from>
                    <xdr:col>24</xdr:col>
                    <xdr:colOff>38100</xdr:colOff>
                    <xdr:row>23</xdr:row>
                    <xdr:rowOff>50800</xdr:rowOff>
                  </from>
                  <to>
                    <xdr:col>24</xdr:col>
                    <xdr:colOff>304800</xdr:colOff>
                    <xdr:row>23</xdr:row>
                    <xdr:rowOff>241300</xdr:rowOff>
                  </to>
                </anchor>
              </controlPr>
            </control>
          </mc:Choice>
        </mc:AlternateContent>
        <mc:AlternateContent xmlns:mc="http://schemas.openxmlformats.org/markup-compatibility/2006">
          <mc:Choice Requires="x14">
            <control shapeId="4390" r:id="rId135" name="Check Box 294">
              <controlPr locked="0" defaultSize="0" autoFill="0" autoLine="0" autoPict="0">
                <anchor moveWithCells="1">
                  <from>
                    <xdr:col>25</xdr:col>
                    <xdr:colOff>50800</xdr:colOff>
                    <xdr:row>23</xdr:row>
                    <xdr:rowOff>50800</xdr:rowOff>
                  </from>
                  <to>
                    <xdr:col>25</xdr:col>
                    <xdr:colOff>279400</xdr:colOff>
                    <xdr:row>23</xdr:row>
                    <xdr:rowOff>241300</xdr:rowOff>
                  </to>
                </anchor>
              </controlPr>
            </control>
          </mc:Choice>
        </mc:AlternateContent>
        <mc:AlternateContent xmlns:mc="http://schemas.openxmlformats.org/markup-compatibility/2006">
          <mc:Choice Requires="x14">
            <control shapeId="4391" r:id="rId136" name="Check Box 295">
              <controlPr locked="0" defaultSize="0" autoFill="0" autoLine="0" autoPict="0">
                <anchor moveWithCells="1">
                  <from>
                    <xdr:col>26</xdr:col>
                    <xdr:colOff>50800</xdr:colOff>
                    <xdr:row>23</xdr:row>
                    <xdr:rowOff>50800</xdr:rowOff>
                  </from>
                  <to>
                    <xdr:col>26</xdr:col>
                    <xdr:colOff>279400</xdr:colOff>
                    <xdr:row>23</xdr:row>
                    <xdr:rowOff>241300</xdr:rowOff>
                  </to>
                </anchor>
              </controlPr>
            </control>
          </mc:Choice>
        </mc:AlternateContent>
        <mc:AlternateContent xmlns:mc="http://schemas.openxmlformats.org/markup-compatibility/2006">
          <mc:Choice Requires="x14">
            <control shapeId="4392" r:id="rId137" name="Check Box 296">
              <controlPr locked="0" defaultSize="0" autoFill="0" autoLine="0" autoPict="0">
                <anchor moveWithCells="1">
                  <from>
                    <xdr:col>27</xdr:col>
                    <xdr:colOff>38100</xdr:colOff>
                    <xdr:row>23</xdr:row>
                    <xdr:rowOff>50800</xdr:rowOff>
                  </from>
                  <to>
                    <xdr:col>27</xdr:col>
                    <xdr:colOff>304800</xdr:colOff>
                    <xdr:row>23</xdr:row>
                    <xdr:rowOff>241300</xdr:rowOff>
                  </to>
                </anchor>
              </controlPr>
            </control>
          </mc:Choice>
        </mc:AlternateContent>
        <mc:AlternateContent xmlns:mc="http://schemas.openxmlformats.org/markup-compatibility/2006">
          <mc:Choice Requires="x14">
            <control shapeId="4393" r:id="rId138" name="Check Box 297">
              <controlPr locked="0" defaultSize="0" autoFill="0" autoLine="0" autoPict="0">
                <anchor moveWithCells="1">
                  <from>
                    <xdr:col>24</xdr:col>
                    <xdr:colOff>38100</xdr:colOff>
                    <xdr:row>24</xdr:row>
                    <xdr:rowOff>50800</xdr:rowOff>
                  </from>
                  <to>
                    <xdr:col>24</xdr:col>
                    <xdr:colOff>304800</xdr:colOff>
                    <xdr:row>24</xdr:row>
                    <xdr:rowOff>228600</xdr:rowOff>
                  </to>
                </anchor>
              </controlPr>
            </control>
          </mc:Choice>
        </mc:AlternateContent>
        <mc:AlternateContent xmlns:mc="http://schemas.openxmlformats.org/markup-compatibility/2006">
          <mc:Choice Requires="x14">
            <control shapeId="4394" r:id="rId139" name="Check Box 298">
              <controlPr locked="0" defaultSize="0" autoFill="0" autoLine="0" autoPict="0">
                <anchor moveWithCells="1">
                  <from>
                    <xdr:col>25</xdr:col>
                    <xdr:colOff>50800</xdr:colOff>
                    <xdr:row>24</xdr:row>
                    <xdr:rowOff>50800</xdr:rowOff>
                  </from>
                  <to>
                    <xdr:col>25</xdr:col>
                    <xdr:colOff>279400</xdr:colOff>
                    <xdr:row>24</xdr:row>
                    <xdr:rowOff>241300</xdr:rowOff>
                  </to>
                </anchor>
              </controlPr>
            </control>
          </mc:Choice>
        </mc:AlternateContent>
        <mc:AlternateContent xmlns:mc="http://schemas.openxmlformats.org/markup-compatibility/2006">
          <mc:Choice Requires="x14">
            <control shapeId="4395" r:id="rId140" name="Check Box 299">
              <controlPr locked="0" defaultSize="0" autoFill="0" autoLine="0" autoPict="0">
                <anchor moveWithCells="1">
                  <from>
                    <xdr:col>26</xdr:col>
                    <xdr:colOff>50800</xdr:colOff>
                    <xdr:row>24</xdr:row>
                    <xdr:rowOff>50800</xdr:rowOff>
                  </from>
                  <to>
                    <xdr:col>26</xdr:col>
                    <xdr:colOff>279400</xdr:colOff>
                    <xdr:row>24</xdr:row>
                    <xdr:rowOff>241300</xdr:rowOff>
                  </to>
                </anchor>
              </controlPr>
            </control>
          </mc:Choice>
        </mc:AlternateContent>
        <mc:AlternateContent xmlns:mc="http://schemas.openxmlformats.org/markup-compatibility/2006">
          <mc:Choice Requires="x14">
            <control shapeId="4396" r:id="rId141" name="Check Box 300">
              <controlPr locked="0" defaultSize="0" autoFill="0" autoLine="0" autoPict="0">
                <anchor moveWithCells="1">
                  <from>
                    <xdr:col>27</xdr:col>
                    <xdr:colOff>38100</xdr:colOff>
                    <xdr:row>24</xdr:row>
                    <xdr:rowOff>50800</xdr:rowOff>
                  </from>
                  <to>
                    <xdr:col>27</xdr:col>
                    <xdr:colOff>304800</xdr:colOff>
                    <xdr:row>24</xdr:row>
                    <xdr:rowOff>228600</xdr:rowOff>
                  </to>
                </anchor>
              </controlPr>
            </control>
          </mc:Choice>
        </mc:AlternateContent>
        <mc:AlternateContent xmlns:mc="http://schemas.openxmlformats.org/markup-compatibility/2006">
          <mc:Choice Requires="x14">
            <control shapeId="4397" r:id="rId142" name="Check Box 301">
              <controlPr locked="0" defaultSize="0" autoFill="0" autoLine="0" autoPict="0">
                <anchor moveWithCells="1">
                  <from>
                    <xdr:col>24</xdr:col>
                    <xdr:colOff>38100</xdr:colOff>
                    <xdr:row>25</xdr:row>
                    <xdr:rowOff>38100</xdr:rowOff>
                  </from>
                  <to>
                    <xdr:col>24</xdr:col>
                    <xdr:colOff>304800</xdr:colOff>
                    <xdr:row>25</xdr:row>
                    <xdr:rowOff>241300</xdr:rowOff>
                  </to>
                </anchor>
              </controlPr>
            </control>
          </mc:Choice>
        </mc:AlternateContent>
        <mc:AlternateContent xmlns:mc="http://schemas.openxmlformats.org/markup-compatibility/2006">
          <mc:Choice Requires="x14">
            <control shapeId="4398" r:id="rId143" name="Check Box 302">
              <controlPr locked="0" defaultSize="0" autoFill="0" autoLine="0" autoPict="0">
                <anchor moveWithCells="1">
                  <from>
                    <xdr:col>25</xdr:col>
                    <xdr:colOff>50800</xdr:colOff>
                    <xdr:row>25</xdr:row>
                    <xdr:rowOff>38100</xdr:rowOff>
                  </from>
                  <to>
                    <xdr:col>25</xdr:col>
                    <xdr:colOff>279400</xdr:colOff>
                    <xdr:row>25</xdr:row>
                    <xdr:rowOff>241300</xdr:rowOff>
                  </to>
                </anchor>
              </controlPr>
            </control>
          </mc:Choice>
        </mc:AlternateContent>
        <mc:AlternateContent xmlns:mc="http://schemas.openxmlformats.org/markup-compatibility/2006">
          <mc:Choice Requires="x14">
            <control shapeId="4399" r:id="rId144" name="Check Box 303">
              <controlPr locked="0" defaultSize="0" autoFill="0" autoLine="0" autoPict="0">
                <anchor moveWithCells="1">
                  <from>
                    <xdr:col>26</xdr:col>
                    <xdr:colOff>25400</xdr:colOff>
                    <xdr:row>25</xdr:row>
                    <xdr:rowOff>38100</xdr:rowOff>
                  </from>
                  <to>
                    <xdr:col>26</xdr:col>
                    <xdr:colOff>304800</xdr:colOff>
                    <xdr:row>25</xdr:row>
                    <xdr:rowOff>241300</xdr:rowOff>
                  </to>
                </anchor>
              </controlPr>
            </control>
          </mc:Choice>
        </mc:AlternateContent>
        <mc:AlternateContent xmlns:mc="http://schemas.openxmlformats.org/markup-compatibility/2006">
          <mc:Choice Requires="x14">
            <control shapeId="4400" r:id="rId145" name="Check Box 304">
              <controlPr locked="0" defaultSize="0" autoFill="0" autoLine="0" autoPict="0" macro="[0]!CheckBox84_Click">
                <anchor moveWithCells="1">
                  <from>
                    <xdr:col>27</xdr:col>
                    <xdr:colOff>50800</xdr:colOff>
                    <xdr:row>25</xdr:row>
                    <xdr:rowOff>50800</xdr:rowOff>
                  </from>
                  <to>
                    <xdr:col>27</xdr:col>
                    <xdr:colOff>279400</xdr:colOff>
                    <xdr:row>25</xdr:row>
                    <xdr:rowOff>241300</xdr:rowOff>
                  </to>
                </anchor>
              </controlPr>
            </control>
          </mc:Choice>
        </mc:AlternateContent>
        <mc:AlternateContent xmlns:mc="http://schemas.openxmlformats.org/markup-compatibility/2006">
          <mc:Choice Requires="x14">
            <control shapeId="4401" r:id="rId146" name="Check Box 305">
              <controlPr locked="0" defaultSize="0" autoFill="0" autoLine="0" autoPict="0">
                <anchor moveWithCells="1">
                  <from>
                    <xdr:col>24</xdr:col>
                    <xdr:colOff>25400</xdr:colOff>
                    <xdr:row>26</xdr:row>
                    <xdr:rowOff>50800</xdr:rowOff>
                  </from>
                  <to>
                    <xdr:col>24</xdr:col>
                    <xdr:colOff>304800</xdr:colOff>
                    <xdr:row>26</xdr:row>
                    <xdr:rowOff>241300</xdr:rowOff>
                  </to>
                </anchor>
              </controlPr>
            </control>
          </mc:Choice>
        </mc:AlternateContent>
        <mc:AlternateContent xmlns:mc="http://schemas.openxmlformats.org/markup-compatibility/2006">
          <mc:Choice Requires="x14">
            <control shapeId="4402" r:id="rId147" name="Check Box 306">
              <controlPr locked="0" defaultSize="0" autoFill="0" autoLine="0" autoPict="0">
                <anchor moveWithCells="1">
                  <from>
                    <xdr:col>25</xdr:col>
                    <xdr:colOff>38100</xdr:colOff>
                    <xdr:row>26</xdr:row>
                    <xdr:rowOff>50800</xdr:rowOff>
                  </from>
                  <to>
                    <xdr:col>25</xdr:col>
                    <xdr:colOff>304800</xdr:colOff>
                    <xdr:row>26</xdr:row>
                    <xdr:rowOff>241300</xdr:rowOff>
                  </to>
                </anchor>
              </controlPr>
            </control>
          </mc:Choice>
        </mc:AlternateContent>
        <mc:AlternateContent xmlns:mc="http://schemas.openxmlformats.org/markup-compatibility/2006">
          <mc:Choice Requires="x14">
            <control shapeId="4403" r:id="rId148" name="Check Box 307">
              <controlPr locked="0" defaultSize="0" autoFill="0" autoLine="0" autoPict="0">
                <anchor moveWithCells="1">
                  <from>
                    <xdr:col>26</xdr:col>
                    <xdr:colOff>38100</xdr:colOff>
                    <xdr:row>26</xdr:row>
                    <xdr:rowOff>38100</xdr:rowOff>
                  </from>
                  <to>
                    <xdr:col>26</xdr:col>
                    <xdr:colOff>304800</xdr:colOff>
                    <xdr:row>26</xdr:row>
                    <xdr:rowOff>241300</xdr:rowOff>
                  </to>
                </anchor>
              </controlPr>
            </control>
          </mc:Choice>
        </mc:AlternateContent>
        <mc:AlternateContent xmlns:mc="http://schemas.openxmlformats.org/markup-compatibility/2006">
          <mc:Choice Requires="x14">
            <control shapeId="4404" r:id="rId149" name="Check Box 308">
              <controlPr locked="0" defaultSize="0" autoFill="0" autoLine="0" autoPict="0">
                <anchor moveWithCells="1">
                  <from>
                    <xdr:col>27</xdr:col>
                    <xdr:colOff>50800</xdr:colOff>
                    <xdr:row>26</xdr:row>
                    <xdr:rowOff>38100</xdr:rowOff>
                  </from>
                  <to>
                    <xdr:col>27</xdr:col>
                    <xdr:colOff>279400</xdr:colOff>
                    <xdr:row>26</xdr:row>
                    <xdr:rowOff>241300</xdr:rowOff>
                  </to>
                </anchor>
              </controlPr>
            </control>
          </mc:Choice>
        </mc:AlternateContent>
        <mc:AlternateContent xmlns:mc="http://schemas.openxmlformats.org/markup-compatibility/2006">
          <mc:Choice Requires="x14">
            <control shapeId="4405" r:id="rId150" name="Check Box 309">
              <controlPr locked="0" defaultSize="0" autoFill="0" autoLine="0" autoPict="0">
                <anchor moveWithCells="1">
                  <from>
                    <xdr:col>24</xdr:col>
                    <xdr:colOff>38100</xdr:colOff>
                    <xdr:row>27</xdr:row>
                    <xdr:rowOff>50800</xdr:rowOff>
                  </from>
                  <to>
                    <xdr:col>24</xdr:col>
                    <xdr:colOff>304800</xdr:colOff>
                    <xdr:row>27</xdr:row>
                    <xdr:rowOff>241300</xdr:rowOff>
                  </to>
                </anchor>
              </controlPr>
            </control>
          </mc:Choice>
        </mc:AlternateContent>
        <mc:AlternateContent xmlns:mc="http://schemas.openxmlformats.org/markup-compatibility/2006">
          <mc:Choice Requires="x14">
            <control shapeId="4406" r:id="rId151" name="Check Box 310">
              <controlPr locked="0" defaultSize="0" autoFill="0" autoLine="0" autoPict="0">
                <anchor moveWithCells="1">
                  <from>
                    <xdr:col>25</xdr:col>
                    <xdr:colOff>38100</xdr:colOff>
                    <xdr:row>27</xdr:row>
                    <xdr:rowOff>50800</xdr:rowOff>
                  </from>
                  <to>
                    <xdr:col>25</xdr:col>
                    <xdr:colOff>304800</xdr:colOff>
                    <xdr:row>27</xdr:row>
                    <xdr:rowOff>241300</xdr:rowOff>
                  </to>
                </anchor>
              </controlPr>
            </control>
          </mc:Choice>
        </mc:AlternateContent>
        <mc:AlternateContent xmlns:mc="http://schemas.openxmlformats.org/markup-compatibility/2006">
          <mc:Choice Requires="x14">
            <control shapeId="4407" r:id="rId152" name="Check Box 311">
              <controlPr locked="0" defaultSize="0" autoFill="0" autoLine="0" autoPict="0">
                <anchor moveWithCells="1">
                  <from>
                    <xdr:col>26</xdr:col>
                    <xdr:colOff>38100</xdr:colOff>
                    <xdr:row>27</xdr:row>
                    <xdr:rowOff>50800</xdr:rowOff>
                  </from>
                  <to>
                    <xdr:col>26</xdr:col>
                    <xdr:colOff>304800</xdr:colOff>
                    <xdr:row>27</xdr:row>
                    <xdr:rowOff>241300</xdr:rowOff>
                  </to>
                </anchor>
              </controlPr>
            </control>
          </mc:Choice>
        </mc:AlternateContent>
        <mc:AlternateContent xmlns:mc="http://schemas.openxmlformats.org/markup-compatibility/2006">
          <mc:Choice Requires="x14">
            <control shapeId="4408" r:id="rId153" name="Check Box 312">
              <controlPr locked="0" defaultSize="0" autoFill="0" autoLine="0" autoPict="0">
                <anchor moveWithCells="1">
                  <from>
                    <xdr:col>27</xdr:col>
                    <xdr:colOff>38100</xdr:colOff>
                    <xdr:row>27</xdr:row>
                    <xdr:rowOff>38100</xdr:rowOff>
                  </from>
                  <to>
                    <xdr:col>27</xdr:col>
                    <xdr:colOff>304800</xdr:colOff>
                    <xdr:row>27</xdr:row>
                    <xdr:rowOff>254000</xdr:rowOff>
                  </to>
                </anchor>
              </controlPr>
            </control>
          </mc:Choice>
        </mc:AlternateContent>
        <mc:AlternateContent xmlns:mc="http://schemas.openxmlformats.org/markup-compatibility/2006">
          <mc:Choice Requires="x14">
            <control shapeId="4409" r:id="rId154" name="Check Box 313">
              <controlPr locked="0" defaultSize="0" autoFill="0" autoLine="0" autoPict="0">
                <anchor moveWithCells="1">
                  <from>
                    <xdr:col>24</xdr:col>
                    <xdr:colOff>38100</xdr:colOff>
                    <xdr:row>28</xdr:row>
                    <xdr:rowOff>50800</xdr:rowOff>
                  </from>
                  <to>
                    <xdr:col>24</xdr:col>
                    <xdr:colOff>304800</xdr:colOff>
                    <xdr:row>28</xdr:row>
                    <xdr:rowOff>228600</xdr:rowOff>
                  </to>
                </anchor>
              </controlPr>
            </control>
          </mc:Choice>
        </mc:AlternateContent>
        <mc:AlternateContent xmlns:mc="http://schemas.openxmlformats.org/markup-compatibility/2006">
          <mc:Choice Requires="x14">
            <control shapeId="4410" r:id="rId155" name="Check Box 314">
              <controlPr locked="0" defaultSize="0" autoFill="0" autoLine="0" autoPict="0">
                <anchor moveWithCells="1">
                  <from>
                    <xdr:col>25</xdr:col>
                    <xdr:colOff>38100</xdr:colOff>
                    <xdr:row>28</xdr:row>
                    <xdr:rowOff>50800</xdr:rowOff>
                  </from>
                  <to>
                    <xdr:col>25</xdr:col>
                    <xdr:colOff>304800</xdr:colOff>
                    <xdr:row>28</xdr:row>
                    <xdr:rowOff>241300</xdr:rowOff>
                  </to>
                </anchor>
              </controlPr>
            </control>
          </mc:Choice>
        </mc:AlternateContent>
        <mc:AlternateContent xmlns:mc="http://schemas.openxmlformats.org/markup-compatibility/2006">
          <mc:Choice Requires="x14">
            <control shapeId="4411" r:id="rId156" name="Check Box 315">
              <controlPr locked="0" defaultSize="0" autoFill="0" autoLine="0" autoPict="0">
                <anchor moveWithCells="1">
                  <from>
                    <xdr:col>26</xdr:col>
                    <xdr:colOff>38100</xdr:colOff>
                    <xdr:row>28</xdr:row>
                    <xdr:rowOff>50800</xdr:rowOff>
                  </from>
                  <to>
                    <xdr:col>26</xdr:col>
                    <xdr:colOff>304800</xdr:colOff>
                    <xdr:row>28</xdr:row>
                    <xdr:rowOff>228600</xdr:rowOff>
                  </to>
                </anchor>
              </controlPr>
            </control>
          </mc:Choice>
        </mc:AlternateContent>
        <mc:AlternateContent xmlns:mc="http://schemas.openxmlformats.org/markup-compatibility/2006">
          <mc:Choice Requires="x14">
            <control shapeId="4412" r:id="rId157" name="Check Box 316">
              <controlPr locked="0" defaultSize="0" autoFill="0" autoLine="0" autoPict="0">
                <anchor moveWithCells="1">
                  <from>
                    <xdr:col>27</xdr:col>
                    <xdr:colOff>25400</xdr:colOff>
                    <xdr:row>28</xdr:row>
                    <xdr:rowOff>38100</xdr:rowOff>
                  </from>
                  <to>
                    <xdr:col>27</xdr:col>
                    <xdr:colOff>304800</xdr:colOff>
                    <xdr:row>28</xdr:row>
                    <xdr:rowOff>241300</xdr:rowOff>
                  </to>
                </anchor>
              </controlPr>
            </control>
          </mc:Choice>
        </mc:AlternateContent>
        <mc:AlternateContent xmlns:mc="http://schemas.openxmlformats.org/markup-compatibility/2006">
          <mc:Choice Requires="x14">
            <control shapeId="4413" r:id="rId158" name="Check Box 317">
              <controlPr locked="0" defaultSize="0" autoFill="0" autoLine="0" autoPict="0">
                <anchor moveWithCells="1">
                  <from>
                    <xdr:col>24</xdr:col>
                    <xdr:colOff>38100</xdr:colOff>
                    <xdr:row>31</xdr:row>
                    <xdr:rowOff>38100</xdr:rowOff>
                  </from>
                  <to>
                    <xdr:col>24</xdr:col>
                    <xdr:colOff>304800</xdr:colOff>
                    <xdr:row>31</xdr:row>
                    <xdr:rowOff>241300</xdr:rowOff>
                  </to>
                </anchor>
              </controlPr>
            </control>
          </mc:Choice>
        </mc:AlternateContent>
        <mc:AlternateContent xmlns:mc="http://schemas.openxmlformats.org/markup-compatibility/2006">
          <mc:Choice Requires="x14">
            <control shapeId="4414" r:id="rId159" name="Check Box 318">
              <controlPr locked="0" defaultSize="0" autoFill="0" autoLine="0" autoPict="0">
                <anchor moveWithCells="1">
                  <from>
                    <xdr:col>25</xdr:col>
                    <xdr:colOff>38100</xdr:colOff>
                    <xdr:row>31</xdr:row>
                    <xdr:rowOff>50800</xdr:rowOff>
                  </from>
                  <to>
                    <xdr:col>25</xdr:col>
                    <xdr:colOff>304800</xdr:colOff>
                    <xdr:row>31</xdr:row>
                    <xdr:rowOff>241300</xdr:rowOff>
                  </to>
                </anchor>
              </controlPr>
            </control>
          </mc:Choice>
        </mc:AlternateContent>
        <mc:AlternateContent xmlns:mc="http://schemas.openxmlformats.org/markup-compatibility/2006">
          <mc:Choice Requires="x14">
            <control shapeId="4415" r:id="rId160" name="Check Box 319">
              <controlPr locked="0" defaultSize="0" autoFill="0" autoLine="0" autoPict="0">
                <anchor moveWithCells="1">
                  <from>
                    <xdr:col>26</xdr:col>
                    <xdr:colOff>38100</xdr:colOff>
                    <xdr:row>31</xdr:row>
                    <xdr:rowOff>38100</xdr:rowOff>
                  </from>
                  <to>
                    <xdr:col>26</xdr:col>
                    <xdr:colOff>304800</xdr:colOff>
                    <xdr:row>31</xdr:row>
                    <xdr:rowOff>241300</xdr:rowOff>
                  </to>
                </anchor>
              </controlPr>
            </control>
          </mc:Choice>
        </mc:AlternateContent>
        <mc:AlternateContent xmlns:mc="http://schemas.openxmlformats.org/markup-compatibility/2006">
          <mc:Choice Requires="x14">
            <control shapeId="4416" r:id="rId161" name="Check Box 320">
              <controlPr locked="0" defaultSize="0" autoFill="0" autoLine="0" autoPict="0">
                <anchor moveWithCells="1">
                  <from>
                    <xdr:col>27</xdr:col>
                    <xdr:colOff>50800</xdr:colOff>
                    <xdr:row>31</xdr:row>
                    <xdr:rowOff>50800</xdr:rowOff>
                  </from>
                  <to>
                    <xdr:col>27</xdr:col>
                    <xdr:colOff>279400</xdr:colOff>
                    <xdr:row>31</xdr:row>
                    <xdr:rowOff>241300</xdr:rowOff>
                  </to>
                </anchor>
              </controlPr>
            </control>
          </mc:Choice>
        </mc:AlternateContent>
        <mc:AlternateContent xmlns:mc="http://schemas.openxmlformats.org/markup-compatibility/2006">
          <mc:Choice Requires="x14">
            <control shapeId="4417" r:id="rId162" name="Check Box 321">
              <controlPr locked="0" defaultSize="0" autoFill="0" autoLine="0" autoPict="0">
                <anchor moveWithCells="1">
                  <from>
                    <xdr:col>24</xdr:col>
                    <xdr:colOff>50800</xdr:colOff>
                    <xdr:row>33</xdr:row>
                    <xdr:rowOff>50800</xdr:rowOff>
                  </from>
                  <to>
                    <xdr:col>24</xdr:col>
                    <xdr:colOff>279400</xdr:colOff>
                    <xdr:row>33</xdr:row>
                    <xdr:rowOff>241300</xdr:rowOff>
                  </to>
                </anchor>
              </controlPr>
            </control>
          </mc:Choice>
        </mc:AlternateContent>
        <mc:AlternateContent xmlns:mc="http://schemas.openxmlformats.org/markup-compatibility/2006">
          <mc:Choice Requires="x14">
            <control shapeId="4418" r:id="rId163" name="Check Box 322">
              <controlPr locked="0" defaultSize="0" autoFill="0" autoLine="0" autoPict="0">
                <anchor moveWithCells="1">
                  <from>
                    <xdr:col>25</xdr:col>
                    <xdr:colOff>50800</xdr:colOff>
                    <xdr:row>33</xdr:row>
                    <xdr:rowOff>50800</xdr:rowOff>
                  </from>
                  <to>
                    <xdr:col>25</xdr:col>
                    <xdr:colOff>279400</xdr:colOff>
                    <xdr:row>33</xdr:row>
                    <xdr:rowOff>241300</xdr:rowOff>
                  </to>
                </anchor>
              </controlPr>
            </control>
          </mc:Choice>
        </mc:AlternateContent>
        <mc:AlternateContent xmlns:mc="http://schemas.openxmlformats.org/markup-compatibility/2006">
          <mc:Choice Requires="x14">
            <control shapeId="4419" r:id="rId164" name="Check Box 323">
              <controlPr locked="0" defaultSize="0" autoFill="0" autoLine="0" autoPict="0">
                <anchor moveWithCells="1">
                  <from>
                    <xdr:col>26</xdr:col>
                    <xdr:colOff>25400</xdr:colOff>
                    <xdr:row>33</xdr:row>
                    <xdr:rowOff>38100</xdr:rowOff>
                  </from>
                  <to>
                    <xdr:col>26</xdr:col>
                    <xdr:colOff>317500</xdr:colOff>
                    <xdr:row>33</xdr:row>
                    <xdr:rowOff>241300</xdr:rowOff>
                  </to>
                </anchor>
              </controlPr>
            </control>
          </mc:Choice>
        </mc:AlternateContent>
        <mc:AlternateContent xmlns:mc="http://schemas.openxmlformats.org/markup-compatibility/2006">
          <mc:Choice Requires="x14">
            <control shapeId="4420" r:id="rId165" name="Check Box 324">
              <controlPr locked="0" defaultSize="0" autoFill="0" autoLine="0" autoPict="0">
                <anchor moveWithCells="1">
                  <from>
                    <xdr:col>27</xdr:col>
                    <xdr:colOff>50800</xdr:colOff>
                    <xdr:row>33</xdr:row>
                    <xdr:rowOff>50800</xdr:rowOff>
                  </from>
                  <to>
                    <xdr:col>27</xdr:col>
                    <xdr:colOff>279400</xdr:colOff>
                    <xdr:row>33</xdr:row>
                    <xdr:rowOff>241300</xdr:rowOff>
                  </to>
                </anchor>
              </controlPr>
            </control>
          </mc:Choice>
        </mc:AlternateContent>
        <mc:AlternateContent xmlns:mc="http://schemas.openxmlformats.org/markup-compatibility/2006">
          <mc:Choice Requires="x14">
            <control shapeId="4421" r:id="rId166" name="Check Box 325">
              <controlPr locked="0" defaultSize="0" autoFill="0" autoLine="0" autoPict="0">
                <anchor moveWithCells="1">
                  <from>
                    <xdr:col>24</xdr:col>
                    <xdr:colOff>63500</xdr:colOff>
                    <xdr:row>34</xdr:row>
                    <xdr:rowOff>50800</xdr:rowOff>
                  </from>
                  <to>
                    <xdr:col>24</xdr:col>
                    <xdr:colOff>279400</xdr:colOff>
                    <xdr:row>34</xdr:row>
                    <xdr:rowOff>228600</xdr:rowOff>
                  </to>
                </anchor>
              </controlPr>
            </control>
          </mc:Choice>
        </mc:AlternateContent>
        <mc:AlternateContent xmlns:mc="http://schemas.openxmlformats.org/markup-compatibility/2006">
          <mc:Choice Requires="x14">
            <control shapeId="4422" r:id="rId167" name="Check Box 326">
              <controlPr locked="0" defaultSize="0" autoFill="0" autoLine="0" autoPict="0">
                <anchor moveWithCells="1">
                  <from>
                    <xdr:col>25</xdr:col>
                    <xdr:colOff>50800</xdr:colOff>
                    <xdr:row>34</xdr:row>
                    <xdr:rowOff>50800</xdr:rowOff>
                  </from>
                  <to>
                    <xdr:col>25</xdr:col>
                    <xdr:colOff>279400</xdr:colOff>
                    <xdr:row>34</xdr:row>
                    <xdr:rowOff>241300</xdr:rowOff>
                  </to>
                </anchor>
              </controlPr>
            </control>
          </mc:Choice>
        </mc:AlternateContent>
        <mc:AlternateContent xmlns:mc="http://schemas.openxmlformats.org/markup-compatibility/2006">
          <mc:Choice Requires="x14">
            <control shapeId="4423" r:id="rId168" name="Check Box 327">
              <controlPr locked="0" defaultSize="0" autoFill="0" autoLine="0" autoPict="0">
                <anchor moveWithCells="1">
                  <from>
                    <xdr:col>26</xdr:col>
                    <xdr:colOff>25400</xdr:colOff>
                    <xdr:row>34</xdr:row>
                    <xdr:rowOff>50800</xdr:rowOff>
                  </from>
                  <to>
                    <xdr:col>26</xdr:col>
                    <xdr:colOff>317500</xdr:colOff>
                    <xdr:row>34</xdr:row>
                    <xdr:rowOff>228600</xdr:rowOff>
                  </to>
                </anchor>
              </controlPr>
            </control>
          </mc:Choice>
        </mc:AlternateContent>
        <mc:AlternateContent xmlns:mc="http://schemas.openxmlformats.org/markup-compatibility/2006">
          <mc:Choice Requires="x14">
            <control shapeId="4424" r:id="rId169" name="Check Box 328">
              <controlPr locked="0" defaultSize="0" autoFill="0" autoLine="0" autoPict="0">
                <anchor moveWithCells="1">
                  <from>
                    <xdr:col>27</xdr:col>
                    <xdr:colOff>50800</xdr:colOff>
                    <xdr:row>34</xdr:row>
                    <xdr:rowOff>50800</xdr:rowOff>
                  </from>
                  <to>
                    <xdr:col>27</xdr:col>
                    <xdr:colOff>279400</xdr:colOff>
                    <xdr:row>34</xdr:row>
                    <xdr:rowOff>241300</xdr:rowOff>
                  </to>
                </anchor>
              </controlPr>
            </control>
          </mc:Choice>
        </mc:AlternateContent>
        <mc:AlternateContent xmlns:mc="http://schemas.openxmlformats.org/markup-compatibility/2006">
          <mc:Choice Requires="x14">
            <control shapeId="4425" r:id="rId170" name="Check Box 329">
              <controlPr locked="0" defaultSize="0" autoFill="0" autoLine="0" autoPict="0">
                <anchor moveWithCells="1">
                  <from>
                    <xdr:col>24</xdr:col>
                    <xdr:colOff>50800</xdr:colOff>
                    <xdr:row>35</xdr:row>
                    <xdr:rowOff>38100</xdr:rowOff>
                  </from>
                  <to>
                    <xdr:col>24</xdr:col>
                    <xdr:colOff>304800</xdr:colOff>
                    <xdr:row>35</xdr:row>
                    <xdr:rowOff>241300</xdr:rowOff>
                  </to>
                </anchor>
              </controlPr>
            </control>
          </mc:Choice>
        </mc:AlternateContent>
        <mc:AlternateContent xmlns:mc="http://schemas.openxmlformats.org/markup-compatibility/2006">
          <mc:Choice Requires="x14">
            <control shapeId="4426" r:id="rId171" name="Check Box 330">
              <controlPr locked="0" defaultSize="0" autoFill="0" autoLine="0" autoPict="0">
                <anchor moveWithCells="1">
                  <from>
                    <xdr:col>25</xdr:col>
                    <xdr:colOff>50800</xdr:colOff>
                    <xdr:row>35</xdr:row>
                    <xdr:rowOff>38100</xdr:rowOff>
                  </from>
                  <to>
                    <xdr:col>25</xdr:col>
                    <xdr:colOff>304800</xdr:colOff>
                    <xdr:row>35</xdr:row>
                    <xdr:rowOff>241300</xdr:rowOff>
                  </to>
                </anchor>
              </controlPr>
            </control>
          </mc:Choice>
        </mc:AlternateContent>
        <mc:AlternateContent xmlns:mc="http://schemas.openxmlformats.org/markup-compatibility/2006">
          <mc:Choice Requires="x14">
            <control shapeId="4427" r:id="rId172" name="Check Box 331">
              <controlPr locked="0" defaultSize="0" autoFill="0" autoLine="0" autoPict="0">
                <anchor moveWithCells="1">
                  <from>
                    <xdr:col>26</xdr:col>
                    <xdr:colOff>25400</xdr:colOff>
                    <xdr:row>35</xdr:row>
                    <xdr:rowOff>38100</xdr:rowOff>
                  </from>
                  <to>
                    <xdr:col>26</xdr:col>
                    <xdr:colOff>304800</xdr:colOff>
                    <xdr:row>35</xdr:row>
                    <xdr:rowOff>241300</xdr:rowOff>
                  </to>
                </anchor>
              </controlPr>
            </control>
          </mc:Choice>
        </mc:AlternateContent>
        <mc:AlternateContent xmlns:mc="http://schemas.openxmlformats.org/markup-compatibility/2006">
          <mc:Choice Requires="x14">
            <control shapeId="4428" r:id="rId173" name="Check Box 332">
              <controlPr locked="0" defaultSize="0" autoFill="0" autoLine="0" autoPict="0" macro="[0]!CheckBox84_Click">
                <anchor moveWithCells="1">
                  <from>
                    <xdr:col>27</xdr:col>
                    <xdr:colOff>38100</xdr:colOff>
                    <xdr:row>35</xdr:row>
                    <xdr:rowOff>50800</xdr:rowOff>
                  </from>
                  <to>
                    <xdr:col>27</xdr:col>
                    <xdr:colOff>304800</xdr:colOff>
                    <xdr:row>35</xdr:row>
                    <xdr:rowOff>228600</xdr:rowOff>
                  </to>
                </anchor>
              </controlPr>
            </control>
          </mc:Choice>
        </mc:AlternateContent>
        <mc:AlternateContent xmlns:mc="http://schemas.openxmlformats.org/markup-compatibility/2006">
          <mc:Choice Requires="x14">
            <control shapeId="4429" r:id="rId174" name="Check Box 333">
              <controlPr locked="0" defaultSize="0" autoFill="0" autoLine="0" autoPict="0">
                <anchor moveWithCells="1">
                  <from>
                    <xdr:col>24</xdr:col>
                    <xdr:colOff>25400</xdr:colOff>
                    <xdr:row>37</xdr:row>
                    <xdr:rowOff>38100</xdr:rowOff>
                  </from>
                  <to>
                    <xdr:col>24</xdr:col>
                    <xdr:colOff>304800</xdr:colOff>
                    <xdr:row>37</xdr:row>
                    <xdr:rowOff>241300</xdr:rowOff>
                  </to>
                </anchor>
              </controlPr>
            </control>
          </mc:Choice>
        </mc:AlternateContent>
        <mc:AlternateContent xmlns:mc="http://schemas.openxmlformats.org/markup-compatibility/2006">
          <mc:Choice Requires="x14">
            <control shapeId="4430" r:id="rId175" name="Check Box 334">
              <controlPr locked="0" defaultSize="0" autoFill="0" autoLine="0" autoPict="0">
                <anchor moveWithCells="1">
                  <from>
                    <xdr:col>25</xdr:col>
                    <xdr:colOff>63500</xdr:colOff>
                    <xdr:row>37</xdr:row>
                    <xdr:rowOff>38100</xdr:rowOff>
                  </from>
                  <to>
                    <xdr:col>25</xdr:col>
                    <xdr:colOff>279400</xdr:colOff>
                    <xdr:row>37</xdr:row>
                    <xdr:rowOff>241300</xdr:rowOff>
                  </to>
                </anchor>
              </controlPr>
            </control>
          </mc:Choice>
        </mc:AlternateContent>
        <mc:AlternateContent xmlns:mc="http://schemas.openxmlformats.org/markup-compatibility/2006">
          <mc:Choice Requires="x14">
            <control shapeId="4431" r:id="rId176" name="Check Box 335">
              <controlPr locked="0" defaultSize="0" autoFill="0" autoLine="0" autoPict="0">
                <anchor moveWithCells="1">
                  <from>
                    <xdr:col>26</xdr:col>
                    <xdr:colOff>25400</xdr:colOff>
                    <xdr:row>37</xdr:row>
                    <xdr:rowOff>38100</xdr:rowOff>
                  </from>
                  <to>
                    <xdr:col>26</xdr:col>
                    <xdr:colOff>304800</xdr:colOff>
                    <xdr:row>37</xdr:row>
                    <xdr:rowOff>241300</xdr:rowOff>
                  </to>
                </anchor>
              </controlPr>
            </control>
          </mc:Choice>
        </mc:AlternateContent>
        <mc:AlternateContent xmlns:mc="http://schemas.openxmlformats.org/markup-compatibility/2006">
          <mc:Choice Requires="x14">
            <control shapeId="4432" r:id="rId177" name="Check Box 336">
              <controlPr locked="0" defaultSize="0" autoFill="0" autoLine="0" autoPict="0">
                <anchor moveWithCells="1">
                  <from>
                    <xdr:col>27</xdr:col>
                    <xdr:colOff>38100</xdr:colOff>
                    <xdr:row>37</xdr:row>
                    <xdr:rowOff>38100</xdr:rowOff>
                  </from>
                  <to>
                    <xdr:col>27</xdr:col>
                    <xdr:colOff>304800</xdr:colOff>
                    <xdr:row>37</xdr:row>
                    <xdr:rowOff>241300</xdr:rowOff>
                  </to>
                </anchor>
              </controlPr>
            </control>
          </mc:Choice>
        </mc:AlternateContent>
        <mc:AlternateContent xmlns:mc="http://schemas.openxmlformats.org/markup-compatibility/2006">
          <mc:Choice Requires="x14">
            <control shapeId="4433" r:id="rId178" name="Check Box 337">
              <controlPr locked="0" defaultSize="0" autoFill="0" autoLine="0" autoPict="0">
                <anchor moveWithCells="1">
                  <from>
                    <xdr:col>24</xdr:col>
                    <xdr:colOff>50800</xdr:colOff>
                    <xdr:row>38</xdr:row>
                    <xdr:rowOff>50800</xdr:rowOff>
                  </from>
                  <to>
                    <xdr:col>24</xdr:col>
                    <xdr:colOff>279400</xdr:colOff>
                    <xdr:row>38</xdr:row>
                    <xdr:rowOff>241300</xdr:rowOff>
                  </to>
                </anchor>
              </controlPr>
            </control>
          </mc:Choice>
        </mc:AlternateContent>
        <mc:AlternateContent xmlns:mc="http://schemas.openxmlformats.org/markup-compatibility/2006">
          <mc:Choice Requires="x14">
            <control shapeId="4434" r:id="rId179" name="Check Box 338">
              <controlPr locked="0" defaultSize="0" autoFill="0" autoLine="0" autoPict="0">
                <anchor moveWithCells="1">
                  <from>
                    <xdr:col>25</xdr:col>
                    <xdr:colOff>50800</xdr:colOff>
                    <xdr:row>38</xdr:row>
                    <xdr:rowOff>50800</xdr:rowOff>
                  </from>
                  <to>
                    <xdr:col>25</xdr:col>
                    <xdr:colOff>279400</xdr:colOff>
                    <xdr:row>38</xdr:row>
                    <xdr:rowOff>241300</xdr:rowOff>
                  </to>
                </anchor>
              </controlPr>
            </control>
          </mc:Choice>
        </mc:AlternateContent>
        <mc:AlternateContent xmlns:mc="http://schemas.openxmlformats.org/markup-compatibility/2006">
          <mc:Choice Requires="x14">
            <control shapeId="4435" r:id="rId180" name="Check Box 339">
              <controlPr locked="0" defaultSize="0" autoFill="0" autoLine="0" autoPict="0">
                <anchor moveWithCells="1">
                  <from>
                    <xdr:col>26</xdr:col>
                    <xdr:colOff>50800</xdr:colOff>
                    <xdr:row>38</xdr:row>
                    <xdr:rowOff>50800</xdr:rowOff>
                  </from>
                  <to>
                    <xdr:col>26</xdr:col>
                    <xdr:colOff>304800</xdr:colOff>
                    <xdr:row>38</xdr:row>
                    <xdr:rowOff>241300</xdr:rowOff>
                  </to>
                </anchor>
              </controlPr>
            </control>
          </mc:Choice>
        </mc:AlternateContent>
        <mc:AlternateContent xmlns:mc="http://schemas.openxmlformats.org/markup-compatibility/2006">
          <mc:Choice Requires="x14">
            <control shapeId="4436" r:id="rId181" name="Check Box 340">
              <controlPr locked="0" defaultSize="0" autoFill="0" autoLine="0" autoPict="0">
                <anchor moveWithCells="1">
                  <from>
                    <xdr:col>27</xdr:col>
                    <xdr:colOff>38100</xdr:colOff>
                    <xdr:row>38</xdr:row>
                    <xdr:rowOff>38100</xdr:rowOff>
                  </from>
                  <to>
                    <xdr:col>27</xdr:col>
                    <xdr:colOff>304800</xdr:colOff>
                    <xdr:row>38</xdr:row>
                    <xdr:rowOff>241300</xdr:rowOff>
                  </to>
                </anchor>
              </controlPr>
            </control>
          </mc:Choice>
        </mc:AlternateContent>
        <mc:AlternateContent xmlns:mc="http://schemas.openxmlformats.org/markup-compatibility/2006">
          <mc:Choice Requires="x14">
            <control shapeId="4453" r:id="rId182" name="Check Box 357">
              <controlPr locked="0" defaultSize="0" autoFill="0" autoLine="0" autoPict="0">
                <anchor moveWithCells="1">
                  <from>
                    <xdr:col>24</xdr:col>
                    <xdr:colOff>50800</xdr:colOff>
                    <xdr:row>50</xdr:row>
                    <xdr:rowOff>50800</xdr:rowOff>
                  </from>
                  <to>
                    <xdr:col>24</xdr:col>
                    <xdr:colOff>279400</xdr:colOff>
                    <xdr:row>50</xdr:row>
                    <xdr:rowOff>241300</xdr:rowOff>
                  </to>
                </anchor>
              </controlPr>
            </control>
          </mc:Choice>
        </mc:AlternateContent>
        <mc:AlternateContent xmlns:mc="http://schemas.openxmlformats.org/markup-compatibility/2006">
          <mc:Choice Requires="x14">
            <control shapeId="4454" r:id="rId183" name="Check Box 358">
              <controlPr locked="0" defaultSize="0" autoFill="0" autoLine="0" autoPict="0">
                <anchor moveWithCells="1">
                  <from>
                    <xdr:col>25</xdr:col>
                    <xdr:colOff>38100</xdr:colOff>
                    <xdr:row>50</xdr:row>
                    <xdr:rowOff>50800</xdr:rowOff>
                  </from>
                  <to>
                    <xdr:col>25</xdr:col>
                    <xdr:colOff>304800</xdr:colOff>
                    <xdr:row>50</xdr:row>
                    <xdr:rowOff>241300</xdr:rowOff>
                  </to>
                </anchor>
              </controlPr>
            </control>
          </mc:Choice>
        </mc:AlternateContent>
        <mc:AlternateContent xmlns:mc="http://schemas.openxmlformats.org/markup-compatibility/2006">
          <mc:Choice Requires="x14">
            <control shapeId="4455" r:id="rId184" name="Check Box 359">
              <controlPr locked="0" defaultSize="0" autoFill="0" autoLine="0" autoPict="0">
                <anchor moveWithCells="1">
                  <from>
                    <xdr:col>26</xdr:col>
                    <xdr:colOff>25400</xdr:colOff>
                    <xdr:row>50</xdr:row>
                    <xdr:rowOff>50800</xdr:rowOff>
                  </from>
                  <to>
                    <xdr:col>26</xdr:col>
                    <xdr:colOff>304800</xdr:colOff>
                    <xdr:row>50</xdr:row>
                    <xdr:rowOff>241300</xdr:rowOff>
                  </to>
                </anchor>
              </controlPr>
            </control>
          </mc:Choice>
        </mc:AlternateContent>
        <mc:AlternateContent xmlns:mc="http://schemas.openxmlformats.org/markup-compatibility/2006">
          <mc:Choice Requires="x14">
            <control shapeId="4456" r:id="rId185" name="Check Box 360">
              <controlPr locked="0" defaultSize="0" autoFill="0" autoLine="0" autoPict="0" macro="[0]!CheckBox84_Click">
                <anchor moveWithCells="1">
                  <from>
                    <xdr:col>27</xdr:col>
                    <xdr:colOff>50800</xdr:colOff>
                    <xdr:row>50</xdr:row>
                    <xdr:rowOff>50800</xdr:rowOff>
                  </from>
                  <to>
                    <xdr:col>27</xdr:col>
                    <xdr:colOff>304800</xdr:colOff>
                    <xdr:row>50</xdr:row>
                    <xdr:rowOff>241300</xdr:rowOff>
                  </to>
                </anchor>
              </controlPr>
            </control>
          </mc:Choice>
        </mc:AlternateContent>
        <mc:AlternateContent xmlns:mc="http://schemas.openxmlformats.org/markup-compatibility/2006">
          <mc:Choice Requires="x14">
            <control shapeId="4465" r:id="rId186" name="Check Box 369">
              <controlPr locked="0" defaultSize="0" autoFill="0" autoLine="0" autoPict="0">
                <anchor moveWithCells="1">
                  <from>
                    <xdr:col>24</xdr:col>
                    <xdr:colOff>50800</xdr:colOff>
                    <xdr:row>8</xdr:row>
                    <xdr:rowOff>50800</xdr:rowOff>
                  </from>
                  <to>
                    <xdr:col>24</xdr:col>
                    <xdr:colOff>279400</xdr:colOff>
                    <xdr:row>8</xdr:row>
                    <xdr:rowOff>228600</xdr:rowOff>
                  </to>
                </anchor>
              </controlPr>
            </control>
          </mc:Choice>
        </mc:AlternateContent>
        <mc:AlternateContent xmlns:mc="http://schemas.openxmlformats.org/markup-compatibility/2006">
          <mc:Choice Requires="x14">
            <control shapeId="4466" r:id="rId187" name="Check Box 370">
              <controlPr locked="0" defaultSize="0" autoFill="0" autoLine="0" autoPict="0">
                <anchor moveWithCells="1">
                  <from>
                    <xdr:col>25</xdr:col>
                    <xdr:colOff>50800</xdr:colOff>
                    <xdr:row>8</xdr:row>
                    <xdr:rowOff>38100</xdr:rowOff>
                  </from>
                  <to>
                    <xdr:col>25</xdr:col>
                    <xdr:colOff>304800</xdr:colOff>
                    <xdr:row>8</xdr:row>
                    <xdr:rowOff>241300</xdr:rowOff>
                  </to>
                </anchor>
              </controlPr>
            </control>
          </mc:Choice>
        </mc:AlternateContent>
        <mc:AlternateContent xmlns:mc="http://schemas.openxmlformats.org/markup-compatibility/2006">
          <mc:Choice Requires="x14">
            <control shapeId="4467" r:id="rId188" name="Check Box 371">
              <controlPr locked="0" defaultSize="0" autoFill="0" autoLine="0" autoPict="0">
                <anchor moveWithCells="1">
                  <from>
                    <xdr:col>26</xdr:col>
                    <xdr:colOff>50800</xdr:colOff>
                    <xdr:row>8</xdr:row>
                    <xdr:rowOff>50800</xdr:rowOff>
                  </from>
                  <to>
                    <xdr:col>26</xdr:col>
                    <xdr:colOff>304800</xdr:colOff>
                    <xdr:row>8</xdr:row>
                    <xdr:rowOff>241300</xdr:rowOff>
                  </to>
                </anchor>
              </controlPr>
            </control>
          </mc:Choice>
        </mc:AlternateContent>
        <mc:AlternateContent xmlns:mc="http://schemas.openxmlformats.org/markup-compatibility/2006">
          <mc:Choice Requires="x14">
            <control shapeId="4468" r:id="rId189" name="Check Box 372">
              <controlPr locked="0" defaultSize="0" autoFill="0" autoLine="0" autoPict="0">
                <anchor moveWithCells="1">
                  <from>
                    <xdr:col>27</xdr:col>
                    <xdr:colOff>63500</xdr:colOff>
                    <xdr:row>8</xdr:row>
                    <xdr:rowOff>38100</xdr:rowOff>
                  </from>
                  <to>
                    <xdr:col>27</xdr:col>
                    <xdr:colOff>279400</xdr:colOff>
                    <xdr:row>8</xdr:row>
                    <xdr:rowOff>241300</xdr:rowOff>
                  </to>
                </anchor>
              </controlPr>
            </control>
          </mc:Choice>
        </mc:AlternateContent>
        <mc:AlternateContent xmlns:mc="http://schemas.openxmlformats.org/markup-compatibility/2006">
          <mc:Choice Requires="x14">
            <control shapeId="4469" r:id="rId190" name="Check Box 373">
              <controlPr locked="0" defaultSize="0" autoFill="0" autoLine="0" autoPict="0">
                <anchor moveWithCells="1">
                  <from>
                    <xdr:col>24</xdr:col>
                    <xdr:colOff>63500</xdr:colOff>
                    <xdr:row>9</xdr:row>
                    <xdr:rowOff>38100</xdr:rowOff>
                  </from>
                  <to>
                    <xdr:col>24</xdr:col>
                    <xdr:colOff>279400</xdr:colOff>
                    <xdr:row>9</xdr:row>
                    <xdr:rowOff>241300</xdr:rowOff>
                  </to>
                </anchor>
              </controlPr>
            </control>
          </mc:Choice>
        </mc:AlternateContent>
        <mc:AlternateContent xmlns:mc="http://schemas.openxmlformats.org/markup-compatibility/2006">
          <mc:Choice Requires="x14">
            <control shapeId="4470" r:id="rId191" name="Check Box 374">
              <controlPr locked="0" defaultSize="0" autoFill="0" autoLine="0" autoPict="0">
                <anchor moveWithCells="1">
                  <from>
                    <xdr:col>25</xdr:col>
                    <xdr:colOff>50800</xdr:colOff>
                    <xdr:row>9</xdr:row>
                    <xdr:rowOff>38100</xdr:rowOff>
                  </from>
                  <to>
                    <xdr:col>25</xdr:col>
                    <xdr:colOff>304800</xdr:colOff>
                    <xdr:row>9</xdr:row>
                    <xdr:rowOff>241300</xdr:rowOff>
                  </to>
                </anchor>
              </controlPr>
            </control>
          </mc:Choice>
        </mc:AlternateContent>
        <mc:AlternateContent xmlns:mc="http://schemas.openxmlformats.org/markup-compatibility/2006">
          <mc:Choice Requires="x14">
            <control shapeId="4471" r:id="rId192" name="Check Box 375">
              <controlPr locked="0" defaultSize="0" autoFill="0" autoLine="0" autoPict="0">
                <anchor moveWithCells="1">
                  <from>
                    <xdr:col>26</xdr:col>
                    <xdr:colOff>38100</xdr:colOff>
                    <xdr:row>9</xdr:row>
                    <xdr:rowOff>38100</xdr:rowOff>
                  </from>
                  <to>
                    <xdr:col>26</xdr:col>
                    <xdr:colOff>304800</xdr:colOff>
                    <xdr:row>9</xdr:row>
                    <xdr:rowOff>241300</xdr:rowOff>
                  </to>
                </anchor>
              </controlPr>
            </control>
          </mc:Choice>
        </mc:AlternateContent>
        <mc:AlternateContent xmlns:mc="http://schemas.openxmlformats.org/markup-compatibility/2006">
          <mc:Choice Requires="x14">
            <control shapeId="4472" r:id="rId193" name="Check Box 376">
              <controlPr locked="0" defaultSize="0" autoFill="0" autoLine="0" autoPict="0">
                <anchor moveWithCells="1">
                  <from>
                    <xdr:col>27</xdr:col>
                    <xdr:colOff>50800</xdr:colOff>
                    <xdr:row>9</xdr:row>
                    <xdr:rowOff>50800</xdr:rowOff>
                  </from>
                  <to>
                    <xdr:col>27</xdr:col>
                    <xdr:colOff>279400</xdr:colOff>
                    <xdr:row>9</xdr:row>
                    <xdr:rowOff>241300</xdr:rowOff>
                  </to>
                </anchor>
              </controlPr>
            </control>
          </mc:Choice>
        </mc:AlternateContent>
        <mc:AlternateContent xmlns:mc="http://schemas.openxmlformats.org/markup-compatibility/2006">
          <mc:Choice Requires="x14">
            <control shapeId="4485" r:id="rId194" name="Check Box 389">
              <controlPr locked="0" defaultSize="0" autoFill="0" autoLine="0" autoPict="0">
                <anchor moveWithCells="1">
                  <from>
                    <xdr:col>24</xdr:col>
                    <xdr:colOff>50800</xdr:colOff>
                    <xdr:row>51</xdr:row>
                    <xdr:rowOff>50800</xdr:rowOff>
                  </from>
                  <to>
                    <xdr:col>24</xdr:col>
                    <xdr:colOff>304800</xdr:colOff>
                    <xdr:row>51</xdr:row>
                    <xdr:rowOff>241300</xdr:rowOff>
                  </to>
                </anchor>
              </controlPr>
            </control>
          </mc:Choice>
        </mc:AlternateContent>
        <mc:AlternateContent xmlns:mc="http://schemas.openxmlformats.org/markup-compatibility/2006">
          <mc:Choice Requires="x14">
            <control shapeId="4486" r:id="rId195" name="Check Box 390">
              <controlPr locked="0" defaultSize="0" autoFill="0" autoLine="0" autoPict="0">
                <anchor moveWithCells="1">
                  <from>
                    <xdr:col>25</xdr:col>
                    <xdr:colOff>50800</xdr:colOff>
                    <xdr:row>51</xdr:row>
                    <xdr:rowOff>50800</xdr:rowOff>
                  </from>
                  <to>
                    <xdr:col>25</xdr:col>
                    <xdr:colOff>279400</xdr:colOff>
                    <xdr:row>51</xdr:row>
                    <xdr:rowOff>241300</xdr:rowOff>
                  </to>
                </anchor>
              </controlPr>
            </control>
          </mc:Choice>
        </mc:AlternateContent>
        <mc:AlternateContent xmlns:mc="http://schemas.openxmlformats.org/markup-compatibility/2006">
          <mc:Choice Requires="x14">
            <control shapeId="4487" r:id="rId196" name="Check Box 391">
              <controlPr locked="0" defaultSize="0" autoFill="0" autoLine="0" autoPict="0">
                <anchor moveWithCells="1">
                  <from>
                    <xdr:col>26</xdr:col>
                    <xdr:colOff>50800</xdr:colOff>
                    <xdr:row>51</xdr:row>
                    <xdr:rowOff>50800</xdr:rowOff>
                  </from>
                  <to>
                    <xdr:col>26</xdr:col>
                    <xdr:colOff>304800</xdr:colOff>
                    <xdr:row>51</xdr:row>
                    <xdr:rowOff>241300</xdr:rowOff>
                  </to>
                </anchor>
              </controlPr>
            </control>
          </mc:Choice>
        </mc:AlternateContent>
        <mc:AlternateContent xmlns:mc="http://schemas.openxmlformats.org/markup-compatibility/2006">
          <mc:Choice Requires="x14">
            <control shapeId="4488" r:id="rId197" name="Check Box 392">
              <controlPr locked="0" defaultSize="0" autoFill="0" autoLine="0" autoPict="0">
                <anchor moveWithCells="1">
                  <from>
                    <xdr:col>27</xdr:col>
                    <xdr:colOff>50800</xdr:colOff>
                    <xdr:row>51</xdr:row>
                    <xdr:rowOff>38100</xdr:rowOff>
                  </from>
                  <to>
                    <xdr:col>27</xdr:col>
                    <xdr:colOff>279400</xdr:colOff>
                    <xdr:row>51</xdr:row>
                    <xdr:rowOff>254000</xdr:rowOff>
                  </to>
                </anchor>
              </controlPr>
            </control>
          </mc:Choice>
        </mc:AlternateContent>
        <mc:AlternateContent xmlns:mc="http://schemas.openxmlformats.org/markup-compatibility/2006">
          <mc:Choice Requires="x14">
            <control shapeId="4489" r:id="rId198" name="Check Box 393">
              <controlPr locked="0" defaultSize="0" autoFill="0" autoLine="0" autoPict="0">
                <anchor moveWithCells="1">
                  <from>
                    <xdr:col>24</xdr:col>
                    <xdr:colOff>50800</xdr:colOff>
                    <xdr:row>13</xdr:row>
                    <xdr:rowOff>50800</xdr:rowOff>
                  </from>
                  <to>
                    <xdr:col>24</xdr:col>
                    <xdr:colOff>279400</xdr:colOff>
                    <xdr:row>13</xdr:row>
                    <xdr:rowOff>228600</xdr:rowOff>
                  </to>
                </anchor>
              </controlPr>
            </control>
          </mc:Choice>
        </mc:AlternateContent>
        <mc:AlternateContent xmlns:mc="http://schemas.openxmlformats.org/markup-compatibility/2006">
          <mc:Choice Requires="x14">
            <control shapeId="4490" r:id="rId199" name="Check Box 394">
              <controlPr locked="0" defaultSize="0" autoFill="0" autoLine="0" autoPict="0">
                <anchor moveWithCells="1">
                  <from>
                    <xdr:col>25</xdr:col>
                    <xdr:colOff>38100</xdr:colOff>
                    <xdr:row>13</xdr:row>
                    <xdr:rowOff>50800</xdr:rowOff>
                  </from>
                  <to>
                    <xdr:col>25</xdr:col>
                    <xdr:colOff>304800</xdr:colOff>
                    <xdr:row>13</xdr:row>
                    <xdr:rowOff>241300</xdr:rowOff>
                  </to>
                </anchor>
              </controlPr>
            </control>
          </mc:Choice>
        </mc:AlternateContent>
        <mc:AlternateContent xmlns:mc="http://schemas.openxmlformats.org/markup-compatibility/2006">
          <mc:Choice Requires="x14">
            <control shapeId="4491" r:id="rId200" name="Check Box 395">
              <controlPr locked="0" defaultSize="0" autoFill="0" autoLine="0" autoPict="0">
                <anchor moveWithCells="1">
                  <from>
                    <xdr:col>26</xdr:col>
                    <xdr:colOff>38100</xdr:colOff>
                    <xdr:row>13</xdr:row>
                    <xdr:rowOff>50800</xdr:rowOff>
                  </from>
                  <to>
                    <xdr:col>26</xdr:col>
                    <xdr:colOff>304800</xdr:colOff>
                    <xdr:row>13</xdr:row>
                    <xdr:rowOff>228600</xdr:rowOff>
                  </to>
                </anchor>
              </controlPr>
            </control>
          </mc:Choice>
        </mc:AlternateContent>
        <mc:AlternateContent xmlns:mc="http://schemas.openxmlformats.org/markup-compatibility/2006">
          <mc:Choice Requires="x14">
            <control shapeId="4492" r:id="rId201" name="Check Box 396">
              <controlPr locked="0" defaultSize="0" autoFill="0" autoLine="0" autoPict="0">
                <anchor moveWithCells="1">
                  <from>
                    <xdr:col>27</xdr:col>
                    <xdr:colOff>38100</xdr:colOff>
                    <xdr:row>13</xdr:row>
                    <xdr:rowOff>50800</xdr:rowOff>
                  </from>
                  <to>
                    <xdr:col>27</xdr:col>
                    <xdr:colOff>304800</xdr:colOff>
                    <xdr:row>13</xdr:row>
                    <xdr:rowOff>241300</xdr:rowOff>
                  </to>
                </anchor>
              </controlPr>
            </control>
          </mc:Choice>
        </mc:AlternateContent>
        <mc:AlternateContent xmlns:mc="http://schemas.openxmlformats.org/markup-compatibility/2006">
          <mc:Choice Requires="x14">
            <control shapeId="4493" r:id="rId202" name="Check Box 397">
              <controlPr locked="0" defaultSize="0" autoFill="0" autoLine="0" autoPict="0">
                <anchor moveWithCells="1">
                  <from>
                    <xdr:col>24</xdr:col>
                    <xdr:colOff>25400</xdr:colOff>
                    <xdr:row>14</xdr:row>
                    <xdr:rowOff>38100</xdr:rowOff>
                  </from>
                  <to>
                    <xdr:col>24</xdr:col>
                    <xdr:colOff>304800</xdr:colOff>
                    <xdr:row>14</xdr:row>
                    <xdr:rowOff>241300</xdr:rowOff>
                  </to>
                </anchor>
              </controlPr>
            </control>
          </mc:Choice>
        </mc:AlternateContent>
        <mc:AlternateContent xmlns:mc="http://schemas.openxmlformats.org/markup-compatibility/2006">
          <mc:Choice Requires="x14">
            <control shapeId="4494" r:id="rId203" name="Check Box 398">
              <controlPr locked="0" defaultSize="0" autoFill="0" autoLine="0" autoPict="0">
                <anchor moveWithCells="1">
                  <from>
                    <xdr:col>25</xdr:col>
                    <xdr:colOff>38100</xdr:colOff>
                    <xdr:row>14</xdr:row>
                    <xdr:rowOff>38100</xdr:rowOff>
                  </from>
                  <to>
                    <xdr:col>25</xdr:col>
                    <xdr:colOff>304800</xdr:colOff>
                    <xdr:row>14</xdr:row>
                    <xdr:rowOff>241300</xdr:rowOff>
                  </to>
                </anchor>
              </controlPr>
            </control>
          </mc:Choice>
        </mc:AlternateContent>
        <mc:AlternateContent xmlns:mc="http://schemas.openxmlformats.org/markup-compatibility/2006">
          <mc:Choice Requires="x14">
            <control shapeId="4495" r:id="rId204" name="Check Box 399">
              <controlPr locked="0" defaultSize="0" autoFill="0" autoLine="0" autoPict="0">
                <anchor moveWithCells="1">
                  <from>
                    <xdr:col>26</xdr:col>
                    <xdr:colOff>25400</xdr:colOff>
                    <xdr:row>14</xdr:row>
                    <xdr:rowOff>38100</xdr:rowOff>
                  </from>
                  <to>
                    <xdr:col>26</xdr:col>
                    <xdr:colOff>304800</xdr:colOff>
                    <xdr:row>14</xdr:row>
                    <xdr:rowOff>241300</xdr:rowOff>
                  </to>
                </anchor>
              </controlPr>
            </control>
          </mc:Choice>
        </mc:AlternateContent>
        <mc:AlternateContent xmlns:mc="http://schemas.openxmlformats.org/markup-compatibility/2006">
          <mc:Choice Requires="x14">
            <control shapeId="4496" r:id="rId205" name="Check Box 400">
              <controlPr locked="0" defaultSize="0" autoFill="0" autoLine="0" autoPict="0" macro="[0]!CheckBox84_Click">
                <anchor moveWithCells="1">
                  <from>
                    <xdr:col>27</xdr:col>
                    <xdr:colOff>38100</xdr:colOff>
                    <xdr:row>14</xdr:row>
                    <xdr:rowOff>50800</xdr:rowOff>
                  </from>
                  <to>
                    <xdr:col>27</xdr:col>
                    <xdr:colOff>304800</xdr:colOff>
                    <xdr:row>14</xdr:row>
                    <xdr:rowOff>241300</xdr:rowOff>
                  </to>
                </anchor>
              </controlPr>
            </control>
          </mc:Choice>
        </mc:AlternateContent>
        <mc:AlternateContent xmlns:mc="http://schemas.openxmlformats.org/markup-compatibility/2006">
          <mc:Choice Requires="x14">
            <control shapeId="4533" r:id="rId206" name="Check Box 437">
              <controlPr locked="0" defaultSize="0" autoFill="0" autoLine="0" autoPict="0">
                <anchor moveWithCells="1">
                  <from>
                    <xdr:col>24</xdr:col>
                    <xdr:colOff>38100</xdr:colOff>
                    <xdr:row>52</xdr:row>
                    <xdr:rowOff>38100</xdr:rowOff>
                  </from>
                  <to>
                    <xdr:col>24</xdr:col>
                    <xdr:colOff>304800</xdr:colOff>
                    <xdr:row>52</xdr:row>
                    <xdr:rowOff>241300</xdr:rowOff>
                  </to>
                </anchor>
              </controlPr>
            </control>
          </mc:Choice>
        </mc:AlternateContent>
        <mc:AlternateContent xmlns:mc="http://schemas.openxmlformats.org/markup-compatibility/2006">
          <mc:Choice Requires="x14">
            <control shapeId="4534" r:id="rId207" name="Check Box 438">
              <controlPr locked="0" defaultSize="0" autoFill="0" autoLine="0" autoPict="0">
                <anchor moveWithCells="1">
                  <from>
                    <xdr:col>25</xdr:col>
                    <xdr:colOff>38100</xdr:colOff>
                    <xdr:row>52</xdr:row>
                    <xdr:rowOff>38100</xdr:rowOff>
                  </from>
                  <to>
                    <xdr:col>25</xdr:col>
                    <xdr:colOff>304800</xdr:colOff>
                    <xdr:row>52</xdr:row>
                    <xdr:rowOff>241300</xdr:rowOff>
                  </to>
                </anchor>
              </controlPr>
            </control>
          </mc:Choice>
        </mc:AlternateContent>
        <mc:AlternateContent xmlns:mc="http://schemas.openxmlformats.org/markup-compatibility/2006">
          <mc:Choice Requires="x14">
            <control shapeId="4535" r:id="rId208" name="Check Box 439">
              <controlPr locked="0" defaultSize="0" autoFill="0" autoLine="0" autoPict="0">
                <anchor moveWithCells="1">
                  <from>
                    <xdr:col>26</xdr:col>
                    <xdr:colOff>25400</xdr:colOff>
                    <xdr:row>52</xdr:row>
                    <xdr:rowOff>38100</xdr:rowOff>
                  </from>
                  <to>
                    <xdr:col>26</xdr:col>
                    <xdr:colOff>304800</xdr:colOff>
                    <xdr:row>52</xdr:row>
                    <xdr:rowOff>241300</xdr:rowOff>
                  </to>
                </anchor>
              </controlPr>
            </control>
          </mc:Choice>
        </mc:AlternateContent>
        <mc:AlternateContent xmlns:mc="http://schemas.openxmlformats.org/markup-compatibility/2006">
          <mc:Choice Requires="x14">
            <control shapeId="4536" r:id="rId209" name="Check Box 440">
              <controlPr locked="0" defaultSize="0" autoFill="0" autoLine="0" autoPict="0" macro="[0]!CheckBox84_Click">
                <anchor moveWithCells="1">
                  <from>
                    <xdr:col>27</xdr:col>
                    <xdr:colOff>38100</xdr:colOff>
                    <xdr:row>52</xdr:row>
                    <xdr:rowOff>38100</xdr:rowOff>
                  </from>
                  <to>
                    <xdr:col>27</xdr:col>
                    <xdr:colOff>304800</xdr:colOff>
                    <xdr:row>52</xdr:row>
                    <xdr:rowOff>241300</xdr:rowOff>
                  </to>
                </anchor>
              </controlPr>
            </control>
          </mc:Choice>
        </mc:AlternateContent>
        <mc:AlternateContent xmlns:mc="http://schemas.openxmlformats.org/markup-compatibility/2006">
          <mc:Choice Requires="x14">
            <control shapeId="4541" r:id="rId210" name="Check Box 445">
              <controlPr locked="0" defaultSize="0" autoFill="0" autoLine="0" autoPict="0">
                <anchor moveWithCells="1">
                  <from>
                    <xdr:col>7</xdr:col>
                    <xdr:colOff>63500</xdr:colOff>
                    <xdr:row>12</xdr:row>
                    <xdr:rowOff>50800</xdr:rowOff>
                  </from>
                  <to>
                    <xdr:col>7</xdr:col>
                    <xdr:colOff>279400</xdr:colOff>
                    <xdr:row>12</xdr:row>
                    <xdr:rowOff>241300</xdr:rowOff>
                  </to>
                </anchor>
              </controlPr>
            </control>
          </mc:Choice>
        </mc:AlternateContent>
        <mc:AlternateContent xmlns:mc="http://schemas.openxmlformats.org/markup-compatibility/2006">
          <mc:Choice Requires="x14">
            <control shapeId="4542" r:id="rId211" name="Check Box 446">
              <controlPr locked="0" defaultSize="0" autoFill="0" autoLine="0" autoPict="0">
                <anchor moveWithCells="1">
                  <from>
                    <xdr:col>8</xdr:col>
                    <xdr:colOff>50800</xdr:colOff>
                    <xdr:row>12</xdr:row>
                    <xdr:rowOff>38100</xdr:rowOff>
                  </from>
                  <to>
                    <xdr:col>8</xdr:col>
                    <xdr:colOff>279400</xdr:colOff>
                    <xdr:row>12</xdr:row>
                    <xdr:rowOff>241300</xdr:rowOff>
                  </to>
                </anchor>
              </controlPr>
            </control>
          </mc:Choice>
        </mc:AlternateContent>
        <mc:AlternateContent xmlns:mc="http://schemas.openxmlformats.org/markup-compatibility/2006">
          <mc:Choice Requires="x14">
            <control shapeId="4543" r:id="rId212" name="Check Box 447">
              <controlPr locked="0" defaultSize="0" autoFill="0" autoLine="0" autoPict="0">
                <anchor moveWithCells="1">
                  <from>
                    <xdr:col>9</xdr:col>
                    <xdr:colOff>38100</xdr:colOff>
                    <xdr:row>12</xdr:row>
                    <xdr:rowOff>38100</xdr:rowOff>
                  </from>
                  <to>
                    <xdr:col>9</xdr:col>
                    <xdr:colOff>304800</xdr:colOff>
                    <xdr:row>12</xdr:row>
                    <xdr:rowOff>254000</xdr:rowOff>
                  </to>
                </anchor>
              </controlPr>
            </control>
          </mc:Choice>
        </mc:AlternateContent>
        <mc:AlternateContent xmlns:mc="http://schemas.openxmlformats.org/markup-compatibility/2006">
          <mc:Choice Requires="x14">
            <control shapeId="4544" r:id="rId213" name="Check Box 448">
              <controlPr locked="0" defaultSize="0" autoFill="0" autoLine="0" autoPict="0">
                <anchor moveWithCells="1">
                  <from>
                    <xdr:col>10</xdr:col>
                    <xdr:colOff>38100</xdr:colOff>
                    <xdr:row>12</xdr:row>
                    <xdr:rowOff>50800</xdr:rowOff>
                  </from>
                  <to>
                    <xdr:col>10</xdr:col>
                    <xdr:colOff>304800</xdr:colOff>
                    <xdr:row>12</xdr:row>
                    <xdr:rowOff>241300</xdr:rowOff>
                  </to>
                </anchor>
              </controlPr>
            </control>
          </mc:Choice>
        </mc:AlternateContent>
        <mc:AlternateContent xmlns:mc="http://schemas.openxmlformats.org/markup-compatibility/2006">
          <mc:Choice Requires="x14">
            <control shapeId="4552" r:id="rId214" name="Check Box 456">
              <controlPr locked="0" defaultSize="0" autoFill="0" autoLine="0" autoPict="0">
                <anchor moveWithCells="1">
                  <from>
                    <xdr:col>7</xdr:col>
                    <xdr:colOff>63500</xdr:colOff>
                    <xdr:row>16</xdr:row>
                    <xdr:rowOff>50800</xdr:rowOff>
                  </from>
                  <to>
                    <xdr:col>7</xdr:col>
                    <xdr:colOff>279400</xdr:colOff>
                    <xdr:row>16</xdr:row>
                    <xdr:rowOff>228600</xdr:rowOff>
                  </to>
                </anchor>
              </controlPr>
            </control>
          </mc:Choice>
        </mc:AlternateContent>
        <mc:AlternateContent xmlns:mc="http://schemas.openxmlformats.org/markup-compatibility/2006">
          <mc:Choice Requires="x14">
            <control shapeId="4558" r:id="rId215" name="Check Box 462">
              <controlPr locked="0" defaultSize="0" autoFill="0" autoLine="0" autoPict="0">
                <anchor moveWithCells="1">
                  <from>
                    <xdr:col>8</xdr:col>
                    <xdr:colOff>63500</xdr:colOff>
                    <xdr:row>19</xdr:row>
                    <xdr:rowOff>38100</xdr:rowOff>
                  </from>
                  <to>
                    <xdr:col>8</xdr:col>
                    <xdr:colOff>279400</xdr:colOff>
                    <xdr:row>19</xdr:row>
                    <xdr:rowOff>241300</xdr:rowOff>
                  </to>
                </anchor>
              </controlPr>
            </control>
          </mc:Choice>
        </mc:AlternateContent>
        <mc:AlternateContent xmlns:mc="http://schemas.openxmlformats.org/markup-compatibility/2006">
          <mc:Choice Requires="x14">
            <control shapeId="4559" r:id="rId216" name="Check Box 463">
              <controlPr locked="0" defaultSize="0" autoFill="0" autoLine="0" autoPict="0">
                <anchor moveWithCells="1">
                  <from>
                    <xdr:col>9</xdr:col>
                    <xdr:colOff>63500</xdr:colOff>
                    <xdr:row>19</xdr:row>
                    <xdr:rowOff>38100</xdr:rowOff>
                  </from>
                  <to>
                    <xdr:col>9</xdr:col>
                    <xdr:colOff>279400</xdr:colOff>
                    <xdr:row>19</xdr:row>
                    <xdr:rowOff>241300</xdr:rowOff>
                  </to>
                </anchor>
              </controlPr>
            </control>
          </mc:Choice>
        </mc:AlternateContent>
        <mc:AlternateContent xmlns:mc="http://schemas.openxmlformats.org/markup-compatibility/2006">
          <mc:Choice Requires="x14">
            <control shapeId="4560" r:id="rId217" name="Check Box 464">
              <controlPr locked="0" defaultSize="0" autoFill="0" autoLine="0" autoPict="0">
                <anchor moveWithCells="1">
                  <from>
                    <xdr:col>10</xdr:col>
                    <xdr:colOff>50800</xdr:colOff>
                    <xdr:row>19</xdr:row>
                    <xdr:rowOff>38100</xdr:rowOff>
                  </from>
                  <to>
                    <xdr:col>10</xdr:col>
                    <xdr:colOff>279400</xdr:colOff>
                    <xdr:row>19</xdr:row>
                    <xdr:rowOff>241300</xdr:rowOff>
                  </to>
                </anchor>
              </controlPr>
            </control>
          </mc:Choice>
        </mc:AlternateContent>
        <mc:AlternateContent xmlns:mc="http://schemas.openxmlformats.org/markup-compatibility/2006">
          <mc:Choice Requires="x14">
            <control shapeId="4562" r:id="rId218" name="Check Box 466">
              <controlPr locked="0" defaultSize="0" autoFill="0" autoLine="0" autoPict="0">
                <anchor moveWithCells="1">
                  <from>
                    <xdr:col>7</xdr:col>
                    <xdr:colOff>63500</xdr:colOff>
                    <xdr:row>19</xdr:row>
                    <xdr:rowOff>50800</xdr:rowOff>
                  </from>
                  <to>
                    <xdr:col>7</xdr:col>
                    <xdr:colOff>279400</xdr:colOff>
                    <xdr:row>19</xdr:row>
                    <xdr:rowOff>228600</xdr:rowOff>
                  </to>
                </anchor>
              </controlPr>
            </control>
          </mc:Choice>
        </mc:AlternateContent>
        <mc:AlternateContent xmlns:mc="http://schemas.openxmlformats.org/markup-compatibility/2006">
          <mc:Choice Requires="x14">
            <control shapeId="4568" r:id="rId219" name="Check Box 472">
              <controlPr locked="0" defaultSize="0" autoFill="0" autoLine="0" autoPict="0">
                <anchor moveWithCells="1">
                  <from>
                    <xdr:col>8</xdr:col>
                    <xdr:colOff>63500</xdr:colOff>
                    <xdr:row>18</xdr:row>
                    <xdr:rowOff>38100</xdr:rowOff>
                  </from>
                  <to>
                    <xdr:col>8</xdr:col>
                    <xdr:colOff>279400</xdr:colOff>
                    <xdr:row>18</xdr:row>
                    <xdr:rowOff>241300</xdr:rowOff>
                  </to>
                </anchor>
              </controlPr>
            </control>
          </mc:Choice>
        </mc:AlternateContent>
        <mc:AlternateContent xmlns:mc="http://schemas.openxmlformats.org/markup-compatibility/2006">
          <mc:Choice Requires="x14">
            <control shapeId="4569" r:id="rId220" name="Check Box 473">
              <controlPr locked="0" defaultSize="0" autoFill="0" autoLine="0" autoPict="0">
                <anchor moveWithCells="1">
                  <from>
                    <xdr:col>9</xdr:col>
                    <xdr:colOff>63500</xdr:colOff>
                    <xdr:row>18</xdr:row>
                    <xdr:rowOff>38100</xdr:rowOff>
                  </from>
                  <to>
                    <xdr:col>9</xdr:col>
                    <xdr:colOff>279400</xdr:colOff>
                    <xdr:row>18</xdr:row>
                    <xdr:rowOff>241300</xdr:rowOff>
                  </to>
                </anchor>
              </controlPr>
            </control>
          </mc:Choice>
        </mc:AlternateContent>
        <mc:AlternateContent xmlns:mc="http://schemas.openxmlformats.org/markup-compatibility/2006">
          <mc:Choice Requires="x14">
            <control shapeId="4570" r:id="rId221" name="Check Box 474">
              <controlPr locked="0" defaultSize="0" autoFill="0" autoLine="0" autoPict="0">
                <anchor moveWithCells="1">
                  <from>
                    <xdr:col>10</xdr:col>
                    <xdr:colOff>50800</xdr:colOff>
                    <xdr:row>18</xdr:row>
                    <xdr:rowOff>38100</xdr:rowOff>
                  </from>
                  <to>
                    <xdr:col>10</xdr:col>
                    <xdr:colOff>279400</xdr:colOff>
                    <xdr:row>18</xdr:row>
                    <xdr:rowOff>241300</xdr:rowOff>
                  </to>
                </anchor>
              </controlPr>
            </control>
          </mc:Choice>
        </mc:AlternateContent>
        <mc:AlternateContent xmlns:mc="http://schemas.openxmlformats.org/markup-compatibility/2006">
          <mc:Choice Requires="x14">
            <control shapeId="4572" r:id="rId222" name="Check Box 476">
              <controlPr locked="0" defaultSize="0" autoFill="0" autoLine="0" autoPict="0">
                <anchor moveWithCells="1">
                  <from>
                    <xdr:col>7</xdr:col>
                    <xdr:colOff>63500</xdr:colOff>
                    <xdr:row>18</xdr:row>
                    <xdr:rowOff>50800</xdr:rowOff>
                  </from>
                  <to>
                    <xdr:col>7</xdr:col>
                    <xdr:colOff>279400</xdr:colOff>
                    <xdr:row>18</xdr:row>
                    <xdr:rowOff>228600</xdr:rowOff>
                  </to>
                </anchor>
              </controlPr>
            </control>
          </mc:Choice>
        </mc:AlternateContent>
        <mc:AlternateContent xmlns:mc="http://schemas.openxmlformats.org/markup-compatibility/2006">
          <mc:Choice Requires="x14">
            <control shapeId="4578" r:id="rId223" name="Check Box 482">
              <controlPr locked="0" defaultSize="0" autoFill="0" autoLine="0" autoPict="0">
                <anchor moveWithCells="1">
                  <from>
                    <xdr:col>8</xdr:col>
                    <xdr:colOff>63500</xdr:colOff>
                    <xdr:row>17</xdr:row>
                    <xdr:rowOff>38100</xdr:rowOff>
                  </from>
                  <to>
                    <xdr:col>8</xdr:col>
                    <xdr:colOff>279400</xdr:colOff>
                    <xdr:row>17</xdr:row>
                    <xdr:rowOff>241300</xdr:rowOff>
                  </to>
                </anchor>
              </controlPr>
            </control>
          </mc:Choice>
        </mc:AlternateContent>
        <mc:AlternateContent xmlns:mc="http://schemas.openxmlformats.org/markup-compatibility/2006">
          <mc:Choice Requires="x14">
            <control shapeId="4579" r:id="rId224" name="Check Box 483">
              <controlPr locked="0" defaultSize="0" autoFill="0" autoLine="0" autoPict="0">
                <anchor moveWithCells="1">
                  <from>
                    <xdr:col>9</xdr:col>
                    <xdr:colOff>63500</xdr:colOff>
                    <xdr:row>17</xdr:row>
                    <xdr:rowOff>38100</xdr:rowOff>
                  </from>
                  <to>
                    <xdr:col>9</xdr:col>
                    <xdr:colOff>279400</xdr:colOff>
                    <xdr:row>17</xdr:row>
                    <xdr:rowOff>241300</xdr:rowOff>
                  </to>
                </anchor>
              </controlPr>
            </control>
          </mc:Choice>
        </mc:AlternateContent>
        <mc:AlternateContent xmlns:mc="http://schemas.openxmlformats.org/markup-compatibility/2006">
          <mc:Choice Requires="x14">
            <control shapeId="4580" r:id="rId225" name="Check Box 484">
              <controlPr locked="0" defaultSize="0" autoFill="0" autoLine="0" autoPict="0">
                <anchor moveWithCells="1">
                  <from>
                    <xdr:col>10</xdr:col>
                    <xdr:colOff>50800</xdr:colOff>
                    <xdr:row>17</xdr:row>
                    <xdr:rowOff>38100</xdr:rowOff>
                  </from>
                  <to>
                    <xdr:col>10</xdr:col>
                    <xdr:colOff>279400</xdr:colOff>
                    <xdr:row>17</xdr:row>
                    <xdr:rowOff>241300</xdr:rowOff>
                  </to>
                </anchor>
              </controlPr>
            </control>
          </mc:Choice>
        </mc:AlternateContent>
        <mc:AlternateContent xmlns:mc="http://schemas.openxmlformats.org/markup-compatibility/2006">
          <mc:Choice Requires="x14">
            <control shapeId="4582" r:id="rId226" name="Check Box 486">
              <controlPr locked="0" defaultSize="0" autoFill="0" autoLine="0" autoPict="0">
                <anchor moveWithCells="1">
                  <from>
                    <xdr:col>7</xdr:col>
                    <xdr:colOff>63500</xdr:colOff>
                    <xdr:row>17</xdr:row>
                    <xdr:rowOff>50800</xdr:rowOff>
                  </from>
                  <to>
                    <xdr:col>7</xdr:col>
                    <xdr:colOff>279400</xdr:colOff>
                    <xdr:row>17</xdr:row>
                    <xdr:rowOff>228600</xdr:rowOff>
                  </to>
                </anchor>
              </controlPr>
            </control>
          </mc:Choice>
        </mc:AlternateContent>
        <mc:AlternateContent xmlns:mc="http://schemas.openxmlformats.org/markup-compatibility/2006">
          <mc:Choice Requires="x14">
            <control shapeId="4587" r:id="rId227" name="Check Box 491">
              <controlPr locked="0" defaultSize="0" autoFill="0" autoLine="0" autoPict="0">
                <anchor moveWithCells="1">
                  <from>
                    <xdr:col>7</xdr:col>
                    <xdr:colOff>63500</xdr:colOff>
                    <xdr:row>29</xdr:row>
                    <xdr:rowOff>38100</xdr:rowOff>
                  </from>
                  <to>
                    <xdr:col>7</xdr:col>
                    <xdr:colOff>279400</xdr:colOff>
                    <xdr:row>29</xdr:row>
                    <xdr:rowOff>241300</xdr:rowOff>
                  </to>
                </anchor>
              </controlPr>
            </control>
          </mc:Choice>
        </mc:AlternateContent>
        <mc:AlternateContent xmlns:mc="http://schemas.openxmlformats.org/markup-compatibility/2006">
          <mc:Choice Requires="x14">
            <control shapeId="4588" r:id="rId228" name="Check Box 492">
              <controlPr locked="0" defaultSize="0" autoFill="0" autoLine="0" autoPict="0">
                <anchor moveWithCells="1">
                  <from>
                    <xdr:col>8</xdr:col>
                    <xdr:colOff>63500</xdr:colOff>
                    <xdr:row>29</xdr:row>
                    <xdr:rowOff>38100</xdr:rowOff>
                  </from>
                  <to>
                    <xdr:col>8</xdr:col>
                    <xdr:colOff>279400</xdr:colOff>
                    <xdr:row>29</xdr:row>
                    <xdr:rowOff>241300</xdr:rowOff>
                  </to>
                </anchor>
              </controlPr>
            </control>
          </mc:Choice>
        </mc:AlternateContent>
        <mc:AlternateContent xmlns:mc="http://schemas.openxmlformats.org/markup-compatibility/2006">
          <mc:Choice Requires="x14">
            <control shapeId="4589" r:id="rId229" name="Check Box 493">
              <controlPr locked="0" defaultSize="0" autoFill="0" autoLine="0" autoPict="0">
                <anchor moveWithCells="1">
                  <from>
                    <xdr:col>9</xdr:col>
                    <xdr:colOff>63500</xdr:colOff>
                    <xdr:row>29</xdr:row>
                    <xdr:rowOff>38100</xdr:rowOff>
                  </from>
                  <to>
                    <xdr:col>9</xdr:col>
                    <xdr:colOff>279400</xdr:colOff>
                    <xdr:row>29</xdr:row>
                    <xdr:rowOff>241300</xdr:rowOff>
                  </to>
                </anchor>
              </controlPr>
            </control>
          </mc:Choice>
        </mc:AlternateContent>
        <mc:AlternateContent xmlns:mc="http://schemas.openxmlformats.org/markup-compatibility/2006">
          <mc:Choice Requires="x14">
            <control shapeId="4595" r:id="rId230" name="Check Box 499">
              <controlPr locked="0" defaultSize="0" autoFill="0" autoLine="0" autoPict="0">
                <anchor moveWithCells="1">
                  <from>
                    <xdr:col>10</xdr:col>
                    <xdr:colOff>63500</xdr:colOff>
                    <xdr:row>29</xdr:row>
                    <xdr:rowOff>50800</xdr:rowOff>
                  </from>
                  <to>
                    <xdr:col>10</xdr:col>
                    <xdr:colOff>279400</xdr:colOff>
                    <xdr:row>29</xdr:row>
                    <xdr:rowOff>241300</xdr:rowOff>
                  </to>
                </anchor>
              </controlPr>
            </control>
          </mc:Choice>
        </mc:AlternateContent>
        <mc:AlternateContent xmlns:mc="http://schemas.openxmlformats.org/markup-compatibility/2006">
          <mc:Choice Requires="x14">
            <control shapeId="4597" r:id="rId231" name="Check Box 501">
              <controlPr locked="0" defaultSize="0" autoFill="0" autoLine="0" autoPict="0">
                <anchor moveWithCells="1">
                  <from>
                    <xdr:col>7</xdr:col>
                    <xdr:colOff>12700</xdr:colOff>
                    <xdr:row>33</xdr:row>
                    <xdr:rowOff>50800</xdr:rowOff>
                  </from>
                  <to>
                    <xdr:col>7</xdr:col>
                    <xdr:colOff>317500</xdr:colOff>
                    <xdr:row>33</xdr:row>
                    <xdr:rowOff>241300</xdr:rowOff>
                  </to>
                </anchor>
              </controlPr>
            </control>
          </mc:Choice>
        </mc:AlternateContent>
        <mc:AlternateContent xmlns:mc="http://schemas.openxmlformats.org/markup-compatibility/2006">
          <mc:Choice Requires="x14">
            <control shapeId="4598" r:id="rId232" name="Check Box 502">
              <controlPr locked="0" defaultSize="0" autoFill="0" autoLine="0" autoPict="0">
                <anchor moveWithCells="1">
                  <from>
                    <xdr:col>8</xdr:col>
                    <xdr:colOff>38100</xdr:colOff>
                    <xdr:row>33</xdr:row>
                    <xdr:rowOff>50800</xdr:rowOff>
                  </from>
                  <to>
                    <xdr:col>8</xdr:col>
                    <xdr:colOff>304800</xdr:colOff>
                    <xdr:row>33</xdr:row>
                    <xdr:rowOff>241300</xdr:rowOff>
                  </to>
                </anchor>
              </controlPr>
            </control>
          </mc:Choice>
        </mc:AlternateContent>
        <mc:AlternateContent xmlns:mc="http://schemas.openxmlformats.org/markup-compatibility/2006">
          <mc:Choice Requires="x14">
            <control shapeId="4599" r:id="rId233" name="Check Box 503">
              <controlPr locked="0" defaultSize="0" autoFill="0" autoLine="0" autoPict="0">
                <anchor moveWithCells="1">
                  <from>
                    <xdr:col>9</xdr:col>
                    <xdr:colOff>38100</xdr:colOff>
                    <xdr:row>33</xdr:row>
                    <xdr:rowOff>50800</xdr:rowOff>
                  </from>
                  <to>
                    <xdr:col>9</xdr:col>
                    <xdr:colOff>304800</xdr:colOff>
                    <xdr:row>33</xdr:row>
                    <xdr:rowOff>241300</xdr:rowOff>
                  </to>
                </anchor>
              </controlPr>
            </control>
          </mc:Choice>
        </mc:AlternateContent>
        <mc:AlternateContent xmlns:mc="http://schemas.openxmlformats.org/markup-compatibility/2006">
          <mc:Choice Requires="x14">
            <control shapeId="4600" r:id="rId234" name="Check Box 504">
              <controlPr locked="0" defaultSize="0" autoFill="0" autoLine="0" autoPict="0">
                <anchor moveWithCells="1">
                  <from>
                    <xdr:col>10</xdr:col>
                    <xdr:colOff>38100</xdr:colOff>
                    <xdr:row>33</xdr:row>
                    <xdr:rowOff>50800</xdr:rowOff>
                  </from>
                  <to>
                    <xdr:col>10</xdr:col>
                    <xdr:colOff>304800</xdr:colOff>
                    <xdr:row>33</xdr:row>
                    <xdr:rowOff>241300</xdr:rowOff>
                  </to>
                </anchor>
              </controlPr>
            </control>
          </mc:Choice>
        </mc:AlternateContent>
        <mc:AlternateContent xmlns:mc="http://schemas.openxmlformats.org/markup-compatibility/2006">
          <mc:Choice Requires="x14">
            <control shapeId="4602" r:id="rId235" name="Check Box 506">
              <controlPr locked="0" defaultSize="0" autoFill="0" autoLine="0" autoPict="0">
                <anchor moveWithCells="1">
                  <from>
                    <xdr:col>7</xdr:col>
                    <xdr:colOff>63500</xdr:colOff>
                    <xdr:row>31</xdr:row>
                    <xdr:rowOff>50800</xdr:rowOff>
                  </from>
                  <to>
                    <xdr:col>7</xdr:col>
                    <xdr:colOff>279400</xdr:colOff>
                    <xdr:row>31</xdr:row>
                    <xdr:rowOff>241300</xdr:rowOff>
                  </to>
                </anchor>
              </controlPr>
            </control>
          </mc:Choice>
        </mc:AlternateContent>
        <mc:AlternateContent xmlns:mc="http://schemas.openxmlformats.org/markup-compatibility/2006">
          <mc:Choice Requires="x14">
            <control shapeId="4603" r:id="rId236" name="Check Box 507">
              <controlPr locked="0" defaultSize="0" autoFill="0" autoLine="0" autoPict="0">
                <anchor moveWithCells="1">
                  <from>
                    <xdr:col>8</xdr:col>
                    <xdr:colOff>25400</xdr:colOff>
                    <xdr:row>31</xdr:row>
                    <xdr:rowOff>38100</xdr:rowOff>
                  </from>
                  <to>
                    <xdr:col>8</xdr:col>
                    <xdr:colOff>304800</xdr:colOff>
                    <xdr:row>31</xdr:row>
                    <xdr:rowOff>241300</xdr:rowOff>
                  </to>
                </anchor>
              </controlPr>
            </control>
          </mc:Choice>
        </mc:AlternateContent>
        <mc:AlternateContent xmlns:mc="http://schemas.openxmlformats.org/markup-compatibility/2006">
          <mc:Choice Requires="x14">
            <control shapeId="4604" r:id="rId237" name="Check Box 508">
              <controlPr locked="0" defaultSize="0" autoFill="0" autoLine="0" autoPict="0">
                <anchor moveWithCells="1">
                  <from>
                    <xdr:col>9</xdr:col>
                    <xdr:colOff>38100</xdr:colOff>
                    <xdr:row>31</xdr:row>
                    <xdr:rowOff>38100</xdr:rowOff>
                  </from>
                  <to>
                    <xdr:col>9</xdr:col>
                    <xdr:colOff>304800</xdr:colOff>
                    <xdr:row>31</xdr:row>
                    <xdr:rowOff>254000</xdr:rowOff>
                  </to>
                </anchor>
              </controlPr>
            </control>
          </mc:Choice>
        </mc:AlternateContent>
        <mc:AlternateContent xmlns:mc="http://schemas.openxmlformats.org/markup-compatibility/2006">
          <mc:Choice Requires="x14">
            <control shapeId="4606" r:id="rId238" name="Check Box 510">
              <controlPr locked="0" defaultSize="0" autoFill="0" autoLine="0" autoPict="0">
                <anchor moveWithCells="1">
                  <from>
                    <xdr:col>10</xdr:col>
                    <xdr:colOff>50800</xdr:colOff>
                    <xdr:row>31</xdr:row>
                    <xdr:rowOff>50800</xdr:rowOff>
                  </from>
                  <to>
                    <xdr:col>10</xdr:col>
                    <xdr:colOff>279400</xdr:colOff>
                    <xdr:row>31</xdr:row>
                    <xdr:rowOff>241300</xdr:rowOff>
                  </to>
                </anchor>
              </controlPr>
            </control>
          </mc:Choice>
        </mc:AlternateContent>
        <mc:AlternateContent xmlns:mc="http://schemas.openxmlformats.org/markup-compatibility/2006">
          <mc:Choice Requires="x14">
            <control shapeId="4609" r:id="rId239" name="Check Box 513">
              <controlPr locked="0" defaultSize="0" autoFill="0" autoLine="0" autoPict="0">
                <anchor moveWithCells="1">
                  <from>
                    <xdr:col>7</xdr:col>
                    <xdr:colOff>38100</xdr:colOff>
                    <xdr:row>37</xdr:row>
                    <xdr:rowOff>50800</xdr:rowOff>
                  </from>
                  <to>
                    <xdr:col>7</xdr:col>
                    <xdr:colOff>304800</xdr:colOff>
                    <xdr:row>37</xdr:row>
                    <xdr:rowOff>241300</xdr:rowOff>
                  </to>
                </anchor>
              </controlPr>
            </control>
          </mc:Choice>
        </mc:AlternateContent>
        <mc:AlternateContent xmlns:mc="http://schemas.openxmlformats.org/markup-compatibility/2006">
          <mc:Choice Requires="x14">
            <control shapeId="4610" r:id="rId240" name="Check Box 514">
              <controlPr locked="0" defaultSize="0" autoFill="0" autoLine="0" autoPict="0">
                <anchor moveWithCells="1">
                  <from>
                    <xdr:col>8</xdr:col>
                    <xdr:colOff>38100</xdr:colOff>
                    <xdr:row>37</xdr:row>
                    <xdr:rowOff>50800</xdr:rowOff>
                  </from>
                  <to>
                    <xdr:col>8</xdr:col>
                    <xdr:colOff>304800</xdr:colOff>
                    <xdr:row>37</xdr:row>
                    <xdr:rowOff>241300</xdr:rowOff>
                  </to>
                </anchor>
              </controlPr>
            </control>
          </mc:Choice>
        </mc:AlternateContent>
        <mc:AlternateContent xmlns:mc="http://schemas.openxmlformats.org/markup-compatibility/2006">
          <mc:Choice Requires="x14">
            <control shapeId="4614" r:id="rId241" name="Check Box 518">
              <controlPr locked="0" defaultSize="0" autoFill="0" autoLine="0" autoPict="0">
                <anchor moveWithCells="1">
                  <from>
                    <xdr:col>7</xdr:col>
                    <xdr:colOff>38100</xdr:colOff>
                    <xdr:row>52</xdr:row>
                    <xdr:rowOff>38100</xdr:rowOff>
                  </from>
                  <to>
                    <xdr:col>7</xdr:col>
                    <xdr:colOff>304800</xdr:colOff>
                    <xdr:row>52</xdr:row>
                    <xdr:rowOff>241300</xdr:rowOff>
                  </to>
                </anchor>
              </controlPr>
            </control>
          </mc:Choice>
        </mc:AlternateContent>
        <mc:AlternateContent xmlns:mc="http://schemas.openxmlformats.org/markup-compatibility/2006">
          <mc:Choice Requires="x14">
            <control shapeId="4615" r:id="rId242" name="Check Box 519">
              <controlPr locked="0" defaultSize="0" autoFill="0" autoLine="0" autoPict="0">
                <anchor moveWithCells="1">
                  <from>
                    <xdr:col>8</xdr:col>
                    <xdr:colOff>63500</xdr:colOff>
                    <xdr:row>52</xdr:row>
                    <xdr:rowOff>38100</xdr:rowOff>
                  </from>
                  <to>
                    <xdr:col>8</xdr:col>
                    <xdr:colOff>279400</xdr:colOff>
                    <xdr:row>52</xdr:row>
                    <xdr:rowOff>241300</xdr:rowOff>
                  </to>
                </anchor>
              </controlPr>
            </control>
          </mc:Choice>
        </mc:AlternateContent>
        <mc:AlternateContent xmlns:mc="http://schemas.openxmlformats.org/markup-compatibility/2006">
          <mc:Choice Requires="x14">
            <control shapeId="4616" r:id="rId243" name="Check Box 520">
              <controlPr locked="0" defaultSize="0" autoFill="0" autoLine="0" autoPict="0">
                <anchor moveWithCells="1">
                  <from>
                    <xdr:col>9</xdr:col>
                    <xdr:colOff>63500</xdr:colOff>
                    <xdr:row>52</xdr:row>
                    <xdr:rowOff>38100</xdr:rowOff>
                  </from>
                  <to>
                    <xdr:col>9</xdr:col>
                    <xdr:colOff>279400</xdr:colOff>
                    <xdr:row>52</xdr:row>
                    <xdr:rowOff>241300</xdr:rowOff>
                  </to>
                </anchor>
              </controlPr>
            </control>
          </mc:Choice>
        </mc:AlternateContent>
        <mc:AlternateContent xmlns:mc="http://schemas.openxmlformats.org/markup-compatibility/2006">
          <mc:Choice Requires="x14">
            <control shapeId="4617" r:id="rId244" name="Check Box 521">
              <controlPr locked="0" defaultSize="0" autoFill="0" autoLine="0" autoPict="0">
                <anchor moveWithCells="1">
                  <from>
                    <xdr:col>10</xdr:col>
                    <xdr:colOff>50800</xdr:colOff>
                    <xdr:row>52</xdr:row>
                    <xdr:rowOff>38100</xdr:rowOff>
                  </from>
                  <to>
                    <xdr:col>10</xdr:col>
                    <xdr:colOff>279400</xdr:colOff>
                    <xdr:row>52</xdr:row>
                    <xdr:rowOff>241300</xdr:rowOff>
                  </to>
                </anchor>
              </controlPr>
            </control>
          </mc:Choice>
        </mc:AlternateContent>
        <mc:AlternateContent xmlns:mc="http://schemas.openxmlformats.org/markup-compatibility/2006">
          <mc:Choice Requires="x14">
            <control shapeId="4618" r:id="rId245" name="Check Box 522">
              <controlPr locked="0" defaultSize="0" autoFill="0" autoLine="0" autoPict="0">
                <anchor moveWithCells="1">
                  <from>
                    <xdr:col>24</xdr:col>
                    <xdr:colOff>50800</xdr:colOff>
                    <xdr:row>12</xdr:row>
                    <xdr:rowOff>50800</xdr:rowOff>
                  </from>
                  <to>
                    <xdr:col>24</xdr:col>
                    <xdr:colOff>279400</xdr:colOff>
                    <xdr:row>12</xdr:row>
                    <xdr:rowOff>241300</xdr:rowOff>
                  </to>
                </anchor>
              </controlPr>
            </control>
          </mc:Choice>
        </mc:AlternateContent>
        <mc:AlternateContent xmlns:mc="http://schemas.openxmlformats.org/markup-compatibility/2006">
          <mc:Choice Requires="x14">
            <control shapeId="4619" r:id="rId246" name="Check Box 523">
              <controlPr locked="0" defaultSize="0" autoFill="0" autoLine="0" autoPict="0">
                <anchor moveWithCells="1">
                  <from>
                    <xdr:col>25</xdr:col>
                    <xdr:colOff>25400</xdr:colOff>
                    <xdr:row>12</xdr:row>
                    <xdr:rowOff>50800</xdr:rowOff>
                  </from>
                  <to>
                    <xdr:col>25</xdr:col>
                    <xdr:colOff>304800</xdr:colOff>
                    <xdr:row>12</xdr:row>
                    <xdr:rowOff>241300</xdr:rowOff>
                  </to>
                </anchor>
              </controlPr>
            </control>
          </mc:Choice>
        </mc:AlternateContent>
        <mc:AlternateContent xmlns:mc="http://schemas.openxmlformats.org/markup-compatibility/2006">
          <mc:Choice Requires="x14">
            <control shapeId="4620" r:id="rId247" name="Check Box 524">
              <controlPr locked="0" defaultSize="0" autoFill="0" autoLine="0" autoPict="0">
                <anchor moveWithCells="1">
                  <from>
                    <xdr:col>26</xdr:col>
                    <xdr:colOff>25400</xdr:colOff>
                    <xdr:row>12</xdr:row>
                    <xdr:rowOff>50800</xdr:rowOff>
                  </from>
                  <to>
                    <xdr:col>26</xdr:col>
                    <xdr:colOff>304800</xdr:colOff>
                    <xdr:row>12</xdr:row>
                    <xdr:rowOff>241300</xdr:rowOff>
                  </to>
                </anchor>
              </controlPr>
            </control>
          </mc:Choice>
        </mc:AlternateContent>
        <mc:AlternateContent xmlns:mc="http://schemas.openxmlformats.org/markup-compatibility/2006">
          <mc:Choice Requires="x14">
            <control shapeId="4621" r:id="rId248" name="Check Box 525">
              <controlPr locked="0" defaultSize="0" autoFill="0" autoLine="0" autoPict="0">
                <anchor moveWithCells="1">
                  <from>
                    <xdr:col>27</xdr:col>
                    <xdr:colOff>25400</xdr:colOff>
                    <xdr:row>12</xdr:row>
                    <xdr:rowOff>50800</xdr:rowOff>
                  </from>
                  <to>
                    <xdr:col>27</xdr:col>
                    <xdr:colOff>304800</xdr:colOff>
                    <xdr:row>12</xdr:row>
                    <xdr:rowOff>241300</xdr:rowOff>
                  </to>
                </anchor>
              </controlPr>
            </control>
          </mc:Choice>
        </mc:AlternateContent>
        <mc:AlternateContent xmlns:mc="http://schemas.openxmlformats.org/markup-compatibility/2006">
          <mc:Choice Requires="x14">
            <control shapeId="4624" r:id="rId249" name="Check Box 528">
              <controlPr locked="0" defaultSize="0" autoFill="0" autoLine="0" autoPict="0">
                <anchor moveWithCells="1">
                  <from>
                    <xdr:col>10</xdr:col>
                    <xdr:colOff>38100</xdr:colOff>
                    <xdr:row>9</xdr:row>
                    <xdr:rowOff>38100</xdr:rowOff>
                  </from>
                  <to>
                    <xdr:col>10</xdr:col>
                    <xdr:colOff>304800</xdr:colOff>
                    <xdr:row>9</xdr:row>
                    <xdr:rowOff>241300</xdr:rowOff>
                  </to>
                </anchor>
              </controlPr>
            </control>
          </mc:Choice>
        </mc:AlternateContent>
        <mc:AlternateContent xmlns:mc="http://schemas.openxmlformats.org/markup-compatibility/2006">
          <mc:Choice Requires="x14">
            <control shapeId="4627" r:id="rId250" name="Check Box 531">
              <controlPr locked="0" defaultSize="0" autoFill="0" autoLine="0" autoPict="0">
                <anchor moveWithCells="1">
                  <from>
                    <xdr:col>7</xdr:col>
                    <xdr:colOff>38100</xdr:colOff>
                    <xdr:row>27</xdr:row>
                    <xdr:rowOff>76200</xdr:rowOff>
                  </from>
                  <to>
                    <xdr:col>7</xdr:col>
                    <xdr:colOff>304800</xdr:colOff>
                    <xdr:row>27</xdr:row>
                    <xdr:rowOff>203200</xdr:rowOff>
                  </to>
                </anchor>
              </controlPr>
            </control>
          </mc:Choice>
        </mc:AlternateContent>
        <mc:AlternateContent xmlns:mc="http://schemas.openxmlformats.org/markup-compatibility/2006">
          <mc:Choice Requires="x14">
            <control shapeId="4628" r:id="rId251" name="Check Box 532">
              <controlPr locked="0" defaultSize="0" autoFill="0" autoLine="0" autoPict="0">
                <anchor moveWithCells="1">
                  <from>
                    <xdr:col>8</xdr:col>
                    <xdr:colOff>38100</xdr:colOff>
                    <xdr:row>27</xdr:row>
                    <xdr:rowOff>50800</xdr:rowOff>
                  </from>
                  <to>
                    <xdr:col>8</xdr:col>
                    <xdr:colOff>304800</xdr:colOff>
                    <xdr:row>27</xdr:row>
                    <xdr:rowOff>241300</xdr:rowOff>
                  </to>
                </anchor>
              </controlPr>
            </control>
          </mc:Choice>
        </mc:AlternateContent>
        <mc:AlternateContent xmlns:mc="http://schemas.openxmlformats.org/markup-compatibility/2006">
          <mc:Choice Requires="x14">
            <control shapeId="4629" r:id="rId252" name="Check Box 533">
              <controlPr locked="0" defaultSize="0" autoFill="0" autoLine="0" autoPict="0">
                <anchor moveWithCells="1">
                  <from>
                    <xdr:col>9</xdr:col>
                    <xdr:colOff>38100</xdr:colOff>
                    <xdr:row>27</xdr:row>
                    <xdr:rowOff>50800</xdr:rowOff>
                  </from>
                  <to>
                    <xdr:col>9</xdr:col>
                    <xdr:colOff>304800</xdr:colOff>
                    <xdr:row>27</xdr:row>
                    <xdr:rowOff>241300</xdr:rowOff>
                  </to>
                </anchor>
              </controlPr>
            </control>
          </mc:Choice>
        </mc:AlternateContent>
        <mc:AlternateContent xmlns:mc="http://schemas.openxmlformats.org/markup-compatibility/2006">
          <mc:Choice Requires="x14">
            <control shapeId="4630" r:id="rId253" name="Check Box 534">
              <controlPr locked="0" defaultSize="0" autoFill="0" autoLine="0" autoPict="0">
                <anchor moveWithCells="1">
                  <from>
                    <xdr:col>10</xdr:col>
                    <xdr:colOff>38100</xdr:colOff>
                    <xdr:row>27</xdr:row>
                    <xdr:rowOff>38100</xdr:rowOff>
                  </from>
                  <to>
                    <xdr:col>10</xdr:col>
                    <xdr:colOff>304800</xdr:colOff>
                    <xdr:row>27</xdr:row>
                    <xdr:rowOff>241300</xdr:rowOff>
                  </to>
                </anchor>
              </controlPr>
            </control>
          </mc:Choice>
        </mc:AlternateContent>
        <mc:AlternateContent xmlns:mc="http://schemas.openxmlformats.org/markup-compatibility/2006">
          <mc:Choice Requires="x14">
            <control shapeId="4631" r:id="rId254" name="Check Box 535">
              <controlPr locked="0" defaultSize="0" autoFill="0" autoLine="0" autoPict="0">
                <anchor moveWithCells="1">
                  <from>
                    <xdr:col>7</xdr:col>
                    <xdr:colOff>50800</xdr:colOff>
                    <xdr:row>28</xdr:row>
                    <xdr:rowOff>38100</xdr:rowOff>
                  </from>
                  <to>
                    <xdr:col>7</xdr:col>
                    <xdr:colOff>279400</xdr:colOff>
                    <xdr:row>28</xdr:row>
                    <xdr:rowOff>241300</xdr:rowOff>
                  </to>
                </anchor>
              </controlPr>
            </control>
          </mc:Choice>
        </mc:AlternateContent>
        <mc:AlternateContent xmlns:mc="http://schemas.openxmlformats.org/markup-compatibility/2006">
          <mc:Choice Requires="x14">
            <control shapeId="4632" r:id="rId255" name="Check Box 536">
              <controlPr locked="0" defaultSize="0" autoFill="0" autoLine="0" autoPict="0">
                <anchor moveWithCells="1">
                  <from>
                    <xdr:col>8</xdr:col>
                    <xdr:colOff>38100</xdr:colOff>
                    <xdr:row>28</xdr:row>
                    <xdr:rowOff>63500</xdr:rowOff>
                  </from>
                  <to>
                    <xdr:col>8</xdr:col>
                    <xdr:colOff>304800</xdr:colOff>
                    <xdr:row>28</xdr:row>
                    <xdr:rowOff>228600</xdr:rowOff>
                  </to>
                </anchor>
              </controlPr>
            </control>
          </mc:Choice>
        </mc:AlternateContent>
        <mc:AlternateContent xmlns:mc="http://schemas.openxmlformats.org/markup-compatibility/2006">
          <mc:Choice Requires="x14">
            <control shapeId="4633" r:id="rId256" name="Check Box 537">
              <controlPr locked="0" defaultSize="0" autoFill="0" autoLine="0" autoPict="0">
                <anchor moveWithCells="1">
                  <from>
                    <xdr:col>9</xdr:col>
                    <xdr:colOff>38100</xdr:colOff>
                    <xdr:row>28</xdr:row>
                    <xdr:rowOff>63500</xdr:rowOff>
                  </from>
                  <to>
                    <xdr:col>9</xdr:col>
                    <xdr:colOff>304800</xdr:colOff>
                    <xdr:row>28</xdr:row>
                    <xdr:rowOff>228600</xdr:rowOff>
                  </to>
                </anchor>
              </controlPr>
            </control>
          </mc:Choice>
        </mc:AlternateContent>
        <mc:AlternateContent xmlns:mc="http://schemas.openxmlformats.org/markup-compatibility/2006">
          <mc:Choice Requires="x14">
            <control shapeId="4634" r:id="rId257" name="Check Box 538">
              <controlPr locked="0" defaultSize="0" autoFill="0" autoLine="0" autoPict="0">
                <anchor moveWithCells="1">
                  <from>
                    <xdr:col>10</xdr:col>
                    <xdr:colOff>38100</xdr:colOff>
                    <xdr:row>28</xdr:row>
                    <xdr:rowOff>38100</xdr:rowOff>
                  </from>
                  <to>
                    <xdr:col>10</xdr:col>
                    <xdr:colOff>304800</xdr:colOff>
                    <xdr:row>28</xdr:row>
                    <xdr:rowOff>254000</xdr:rowOff>
                  </to>
                </anchor>
              </controlPr>
            </control>
          </mc:Choice>
        </mc:AlternateContent>
        <mc:AlternateContent xmlns:mc="http://schemas.openxmlformats.org/markup-compatibility/2006">
          <mc:Choice Requires="x14">
            <control shapeId="4635" r:id="rId258" name="Check Box 539">
              <controlPr locked="0" defaultSize="0" autoFill="0" autoLine="0" autoPict="0">
                <anchor moveWithCells="1">
                  <from>
                    <xdr:col>7</xdr:col>
                    <xdr:colOff>12700</xdr:colOff>
                    <xdr:row>35</xdr:row>
                    <xdr:rowOff>38100</xdr:rowOff>
                  </from>
                  <to>
                    <xdr:col>7</xdr:col>
                    <xdr:colOff>317500</xdr:colOff>
                    <xdr:row>35</xdr:row>
                    <xdr:rowOff>241300</xdr:rowOff>
                  </to>
                </anchor>
              </controlPr>
            </control>
          </mc:Choice>
        </mc:AlternateContent>
        <mc:AlternateContent xmlns:mc="http://schemas.openxmlformats.org/markup-compatibility/2006">
          <mc:Choice Requires="x14">
            <control shapeId="4636" r:id="rId259" name="Check Box 540">
              <controlPr locked="0" defaultSize="0" autoFill="0" autoLine="0" autoPict="0">
                <anchor moveWithCells="1">
                  <from>
                    <xdr:col>8</xdr:col>
                    <xdr:colOff>38100</xdr:colOff>
                    <xdr:row>35</xdr:row>
                    <xdr:rowOff>38100</xdr:rowOff>
                  </from>
                  <to>
                    <xdr:col>8</xdr:col>
                    <xdr:colOff>304800</xdr:colOff>
                    <xdr:row>35</xdr:row>
                    <xdr:rowOff>241300</xdr:rowOff>
                  </to>
                </anchor>
              </controlPr>
            </control>
          </mc:Choice>
        </mc:AlternateContent>
        <mc:AlternateContent xmlns:mc="http://schemas.openxmlformats.org/markup-compatibility/2006">
          <mc:Choice Requires="x14">
            <control shapeId="4637" r:id="rId260" name="Check Box 541">
              <controlPr locked="0" defaultSize="0" autoFill="0" autoLine="0" autoPict="0">
                <anchor moveWithCells="1">
                  <from>
                    <xdr:col>9</xdr:col>
                    <xdr:colOff>38100</xdr:colOff>
                    <xdr:row>35</xdr:row>
                    <xdr:rowOff>38100</xdr:rowOff>
                  </from>
                  <to>
                    <xdr:col>9</xdr:col>
                    <xdr:colOff>304800</xdr:colOff>
                    <xdr:row>35</xdr:row>
                    <xdr:rowOff>241300</xdr:rowOff>
                  </to>
                </anchor>
              </controlPr>
            </control>
          </mc:Choice>
        </mc:AlternateContent>
        <mc:AlternateContent xmlns:mc="http://schemas.openxmlformats.org/markup-compatibility/2006">
          <mc:Choice Requires="x14">
            <control shapeId="4638" r:id="rId261" name="Check Box 542">
              <controlPr locked="0" defaultSize="0" autoFill="0" autoLine="0" autoPict="0">
                <anchor moveWithCells="1">
                  <from>
                    <xdr:col>10</xdr:col>
                    <xdr:colOff>25400</xdr:colOff>
                    <xdr:row>35</xdr:row>
                    <xdr:rowOff>38100</xdr:rowOff>
                  </from>
                  <to>
                    <xdr:col>10</xdr:col>
                    <xdr:colOff>304800</xdr:colOff>
                    <xdr:row>35</xdr:row>
                    <xdr:rowOff>241300</xdr:rowOff>
                  </to>
                </anchor>
              </controlPr>
            </control>
          </mc:Choice>
        </mc:AlternateContent>
        <mc:AlternateContent xmlns:mc="http://schemas.openxmlformats.org/markup-compatibility/2006">
          <mc:Choice Requires="x14">
            <control shapeId="4639" r:id="rId262" name="Check Box 543">
              <controlPr locked="0" defaultSize="0" autoFill="0" autoLine="0" autoPict="0">
                <anchor moveWithCells="1">
                  <from>
                    <xdr:col>10</xdr:col>
                    <xdr:colOff>25400</xdr:colOff>
                    <xdr:row>36</xdr:row>
                    <xdr:rowOff>50800</xdr:rowOff>
                  </from>
                  <to>
                    <xdr:col>10</xdr:col>
                    <xdr:colOff>317500</xdr:colOff>
                    <xdr:row>36</xdr:row>
                    <xdr:rowOff>241300</xdr:rowOff>
                  </to>
                </anchor>
              </controlPr>
            </control>
          </mc:Choice>
        </mc:AlternateContent>
        <mc:AlternateContent xmlns:mc="http://schemas.openxmlformats.org/markup-compatibility/2006">
          <mc:Choice Requires="x14">
            <control shapeId="4640" r:id="rId263" name="Check Box 544">
              <controlPr locked="0" defaultSize="0" autoFill="0" autoLine="0" autoPict="0">
                <anchor moveWithCells="1">
                  <from>
                    <xdr:col>9</xdr:col>
                    <xdr:colOff>38100</xdr:colOff>
                    <xdr:row>39</xdr:row>
                    <xdr:rowOff>38100</xdr:rowOff>
                  </from>
                  <to>
                    <xdr:col>9</xdr:col>
                    <xdr:colOff>304800</xdr:colOff>
                    <xdr:row>39</xdr:row>
                    <xdr:rowOff>241300</xdr:rowOff>
                  </to>
                </anchor>
              </controlPr>
            </control>
          </mc:Choice>
        </mc:AlternateContent>
        <mc:AlternateContent xmlns:mc="http://schemas.openxmlformats.org/markup-compatibility/2006">
          <mc:Choice Requires="x14">
            <control shapeId="4641" r:id="rId264" name="Check Box 545">
              <controlPr locked="0" defaultSize="0" autoFill="0" autoLine="0" autoPict="0">
                <anchor moveWithCells="1">
                  <from>
                    <xdr:col>8</xdr:col>
                    <xdr:colOff>25400</xdr:colOff>
                    <xdr:row>39</xdr:row>
                    <xdr:rowOff>38100</xdr:rowOff>
                  </from>
                  <to>
                    <xdr:col>8</xdr:col>
                    <xdr:colOff>304800</xdr:colOff>
                    <xdr:row>39</xdr:row>
                    <xdr:rowOff>241300</xdr:rowOff>
                  </to>
                </anchor>
              </controlPr>
            </control>
          </mc:Choice>
        </mc:AlternateContent>
        <mc:AlternateContent xmlns:mc="http://schemas.openxmlformats.org/markup-compatibility/2006">
          <mc:Choice Requires="x14">
            <control shapeId="4642" r:id="rId265" name="Check Box 546">
              <controlPr locked="0" defaultSize="0" autoFill="0" autoLine="0" autoPict="0">
                <anchor moveWithCells="1">
                  <from>
                    <xdr:col>10</xdr:col>
                    <xdr:colOff>50800</xdr:colOff>
                    <xdr:row>40</xdr:row>
                    <xdr:rowOff>38100</xdr:rowOff>
                  </from>
                  <to>
                    <xdr:col>10</xdr:col>
                    <xdr:colOff>279400</xdr:colOff>
                    <xdr:row>40</xdr:row>
                    <xdr:rowOff>254000</xdr:rowOff>
                  </to>
                </anchor>
              </controlPr>
            </control>
          </mc:Choice>
        </mc:AlternateContent>
        <mc:AlternateContent xmlns:mc="http://schemas.openxmlformats.org/markup-compatibility/2006">
          <mc:Choice Requires="x14">
            <control shapeId="4644" r:id="rId266" name="Check Box 548">
              <controlPr locked="0" defaultSize="0" autoFill="0" autoLine="0" autoPict="0">
                <anchor moveWithCells="1">
                  <from>
                    <xdr:col>7</xdr:col>
                    <xdr:colOff>50800</xdr:colOff>
                    <xdr:row>40</xdr:row>
                    <xdr:rowOff>38100</xdr:rowOff>
                  </from>
                  <to>
                    <xdr:col>7</xdr:col>
                    <xdr:colOff>279400</xdr:colOff>
                    <xdr:row>40</xdr:row>
                    <xdr:rowOff>254000</xdr:rowOff>
                  </to>
                </anchor>
              </controlPr>
            </control>
          </mc:Choice>
        </mc:AlternateContent>
        <mc:AlternateContent xmlns:mc="http://schemas.openxmlformats.org/markup-compatibility/2006">
          <mc:Choice Requires="x14">
            <control shapeId="4645" r:id="rId267" name="Check Box 549">
              <controlPr locked="0" defaultSize="0" autoFill="0" autoLine="0" autoPict="0">
                <anchor moveWithCells="1">
                  <from>
                    <xdr:col>7</xdr:col>
                    <xdr:colOff>50800</xdr:colOff>
                    <xdr:row>55</xdr:row>
                    <xdr:rowOff>38100</xdr:rowOff>
                  </from>
                  <to>
                    <xdr:col>7</xdr:col>
                    <xdr:colOff>304800</xdr:colOff>
                    <xdr:row>55</xdr:row>
                    <xdr:rowOff>241300</xdr:rowOff>
                  </to>
                </anchor>
              </controlPr>
            </control>
          </mc:Choice>
        </mc:AlternateContent>
        <mc:AlternateContent xmlns:mc="http://schemas.openxmlformats.org/markup-compatibility/2006">
          <mc:Choice Requires="x14">
            <control shapeId="4646" r:id="rId268" name="Check Box 550">
              <controlPr locked="0" defaultSize="0" autoFill="0" autoLine="0" autoPict="0">
                <anchor moveWithCells="1">
                  <from>
                    <xdr:col>8</xdr:col>
                    <xdr:colOff>50800</xdr:colOff>
                    <xdr:row>55</xdr:row>
                    <xdr:rowOff>38100</xdr:rowOff>
                  </from>
                  <to>
                    <xdr:col>8</xdr:col>
                    <xdr:colOff>279400</xdr:colOff>
                    <xdr:row>55</xdr:row>
                    <xdr:rowOff>241300</xdr:rowOff>
                  </to>
                </anchor>
              </controlPr>
            </control>
          </mc:Choice>
        </mc:AlternateContent>
        <mc:AlternateContent xmlns:mc="http://schemas.openxmlformats.org/markup-compatibility/2006">
          <mc:Choice Requires="x14">
            <control shapeId="4647" r:id="rId269" name="Check Box 551">
              <controlPr locked="0" defaultSize="0" autoFill="0" autoLine="0" autoPict="0">
                <anchor moveWithCells="1">
                  <from>
                    <xdr:col>9</xdr:col>
                    <xdr:colOff>38100</xdr:colOff>
                    <xdr:row>55</xdr:row>
                    <xdr:rowOff>38100</xdr:rowOff>
                  </from>
                  <to>
                    <xdr:col>9</xdr:col>
                    <xdr:colOff>304800</xdr:colOff>
                    <xdr:row>55</xdr:row>
                    <xdr:rowOff>241300</xdr:rowOff>
                  </to>
                </anchor>
              </controlPr>
            </control>
          </mc:Choice>
        </mc:AlternateContent>
        <mc:AlternateContent xmlns:mc="http://schemas.openxmlformats.org/markup-compatibility/2006">
          <mc:Choice Requires="x14">
            <control shapeId="4648" r:id="rId270" name="Check Box 552">
              <controlPr locked="0" defaultSize="0" autoFill="0" autoLine="0" autoPict="0">
                <anchor moveWithCells="1">
                  <from>
                    <xdr:col>10</xdr:col>
                    <xdr:colOff>50800</xdr:colOff>
                    <xdr:row>55</xdr:row>
                    <xdr:rowOff>50800</xdr:rowOff>
                  </from>
                  <to>
                    <xdr:col>10</xdr:col>
                    <xdr:colOff>304800</xdr:colOff>
                    <xdr:row>55</xdr:row>
                    <xdr:rowOff>241300</xdr:rowOff>
                  </to>
                </anchor>
              </controlPr>
            </control>
          </mc:Choice>
        </mc:AlternateContent>
        <mc:AlternateContent xmlns:mc="http://schemas.openxmlformats.org/markup-compatibility/2006">
          <mc:Choice Requires="x14">
            <control shapeId="4653" r:id="rId271" name="Check Box 557">
              <controlPr locked="0" defaultSize="0" autoFill="0" autoLine="0" autoPict="0">
                <anchor moveWithCells="1">
                  <from>
                    <xdr:col>7</xdr:col>
                    <xdr:colOff>50800</xdr:colOff>
                    <xdr:row>56</xdr:row>
                    <xdr:rowOff>38100</xdr:rowOff>
                  </from>
                  <to>
                    <xdr:col>7</xdr:col>
                    <xdr:colOff>304800</xdr:colOff>
                    <xdr:row>56</xdr:row>
                    <xdr:rowOff>241300</xdr:rowOff>
                  </to>
                </anchor>
              </controlPr>
            </control>
          </mc:Choice>
        </mc:AlternateContent>
        <mc:AlternateContent xmlns:mc="http://schemas.openxmlformats.org/markup-compatibility/2006">
          <mc:Choice Requires="x14">
            <control shapeId="4654" r:id="rId272" name="Check Box 558">
              <controlPr locked="0" defaultSize="0" autoFill="0" autoLine="0" autoPict="0">
                <anchor moveWithCells="1">
                  <from>
                    <xdr:col>8</xdr:col>
                    <xdr:colOff>50800</xdr:colOff>
                    <xdr:row>56</xdr:row>
                    <xdr:rowOff>38100</xdr:rowOff>
                  </from>
                  <to>
                    <xdr:col>8</xdr:col>
                    <xdr:colOff>304800</xdr:colOff>
                    <xdr:row>56</xdr:row>
                    <xdr:rowOff>241300</xdr:rowOff>
                  </to>
                </anchor>
              </controlPr>
            </control>
          </mc:Choice>
        </mc:AlternateContent>
        <mc:AlternateContent xmlns:mc="http://schemas.openxmlformats.org/markup-compatibility/2006">
          <mc:Choice Requires="x14">
            <control shapeId="4655" r:id="rId273" name="Check Box 559">
              <controlPr locked="0" defaultSize="0" autoFill="0" autoLine="0" autoPict="0">
                <anchor moveWithCells="1">
                  <from>
                    <xdr:col>9</xdr:col>
                    <xdr:colOff>25400</xdr:colOff>
                    <xdr:row>56</xdr:row>
                    <xdr:rowOff>38100</xdr:rowOff>
                  </from>
                  <to>
                    <xdr:col>9</xdr:col>
                    <xdr:colOff>317500</xdr:colOff>
                    <xdr:row>56</xdr:row>
                    <xdr:rowOff>241300</xdr:rowOff>
                  </to>
                </anchor>
              </controlPr>
            </control>
          </mc:Choice>
        </mc:AlternateContent>
        <mc:AlternateContent xmlns:mc="http://schemas.openxmlformats.org/markup-compatibility/2006">
          <mc:Choice Requires="x14">
            <control shapeId="4656" r:id="rId274" name="Check Box 560">
              <controlPr locked="0" defaultSize="0" autoFill="0" autoLine="0" autoPict="0">
                <anchor moveWithCells="1">
                  <from>
                    <xdr:col>10</xdr:col>
                    <xdr:colOff>38100</xdr:colOff>
                    <xdr:row>56</xdr:row>
                    <xdr:rowOff>38100</xdr:rowOff>
                  </from>
                  <to>
                    <xdr:col>10</xdr:col>
                    <xdr:colOff>304800</xdr:colOff>
                    <xdr:row>56</xdr:row>
                    <xdr:rowOff>241300</xdr:rowOff>
                  </to>
                </anchor>
              </controlPr>
            </control>
          </mc:Choice>
        </mc:AlternateContent>
        <mc:AlternateContent xmlns:mc="http://schemas.openxmlformats.org/markup-compatibility/2006">
          <mc:Choice Requires="x14">
            <control shapeId="4660" r:id="rId275" name="Check Box 564">
              <controlPr locked="0" defaultSize="0" autoFill="0" autoLine="0" autoPict="0">
                <anchor moveWithCells="1">
                  <from>
                    <xdr:col>24</xdr:col>
                    <xdr:colOff>50800</xdr:colOff>
                    <xdr:row>10</xdr:row>
                    <xdr:rowOff>63500</xdr:rowOff>
                  </from>
                  <to>
                    <xdr:col>24</xdr:col>
                    <xdr:colOff>279400</xdr:colOff>
                    <xdr:row>10</xdr:row>
                    <xdr:rowOff>228600</xdr:rowOff>
                  </to>
                </anchor>
              </controlPr>
            </control>
          </mc:Choice>
        </mc:AlternateContent>
        <mc:AlternateContent xmlns:mc="http://schemas.openxmlformats.org/markup-compatibility/2006">
          <mc:Choice Requires="x14">
            <control shapeId="4661" r:id="rId276" name="Check Box 565">
              <controlPr locked="0" defaultSize="0" autoFill="0" autoLine="0" autoPict="0">
                <anchor moveWithCells="1">
                  <from>
                    <xdr:col>25</xdr:col>
                    <xdr:colOff>50800</xdr:colOff>
                    <xdr:row>10</xdr:row>
                    <xdr:rowOff>50800</xdr:rowOff>
                  </from>
                  <to>
                    <xdr:col>25</xdr:col>
                    <xdr:colOff>304800</xdr:colOff>
                    <xdr:row>10</xdr:row>
                    <xdr:rowOff>241300</xdr:rowOff>
                  </to>
                </anchor>
              </controlPr>
            </control>
          </mc:Choice>
        </mc:AlternateContent>
        <mc:AlternateContent xmlns:mc="http://schemas.openxmlformats.org/markup-compatibility/2006">
          <mc:Choice Requires="x14">
            <control shapeId="4662" r:id="rId277" name="Check Box 566">
              <controlPr locked="0" defaultSize="0" autoFill="0" autoLine="0" autoPict="0">
                <anchor moveWithCells="1">
                  <from>
                    <xdr:col>26</xdr:col>
                    <xdr:colOff>50800</xdr:colOff>
                    <xdr:row>10</xdr:row>
                    <xdr:rowOff>50800</xdr:rowOff>
                  </from>
                  <to>
                    <xdr:col>26</xdr:col>
                    <xdr:colOff>304800</xdr:colOff>
                    <xdr:row>10</xdr:row>
                    <xdr:rowOff>228600</xdr:rowOff>
                  </to>
                </anchor>
              </controlPr>
            </control>
          </mc:Choice>
        </mc:AlternateContent>
        <mc:AlternateContent xmlns:mc="http://schemas.openxmlformats.org/markup-compatibility/2006">
          <mc:Choice Requires="x14">
            <control shapeId="4663" r:id="rId278" name="Check Box 567">
              <controlPr locked="0" defaultSize="0" autoFill="0" autoLine="0" autoPict="0">
                <anchor moveWithCells="1">
                  <from>
                    <xdr:col>27</xdr:col>
                    <xdr:colOff>38100</xdr:colOff>
                    <xdr:row>10</xdr:row>
                    <xdr:rowOff>50800</xdr:rowOff>
                  </from>
                  <to>
                    <xdr:col>27</xdr:col>
                    <xdr:colOff>304800</xdr:colOff>
                    <xdr:row>10</xdr:row>
                    <xdr:rowOff>241300</xdr:rowOff>
                  </to>
                </anchor>
              </controlPr>
            </control>
          </mc:Choice>
        </mc:AlternateContent>
        <mc:AlternateContent xmlns:mc="http://schemas.openxmlformats.org/markup-compatibility/2006">
          <mc:Choice Requires="x14">
            <control shapeId="4664" r:id="rId279" name="Check Box 568">
              <controlPr locked="0" defaultSize="0" autoFill="0" autoLine="0" autoPict="0">
                <anchor moveWithCells="1">
                  <from>
                    <xdr:col>24</xdr:col>
                    <xdr:colOff>63500</xdr:colOff>
                    <xdr:row>11</xdr:row>
                    <xdr:rowOff>50800</xdr:rowOff>
                  </from>
                  <to>
                    <xdr:col>24</xdr:col>
                    <xdr:colOff>279400</xdr:colOff>
                    <xdr:row>11</xdr:row>
                    <xdr:rowOff>241300</xdr:rowOff>
                  </to>
                </anchor>
              </controlPr>
            </control>
          </mc:Choice>
        </mc:AlternateContent>
        <mc:AlternateContent xmlns:mc="http://schemas.openxmlformats.org/markup-compatibility/2006">
          <mc:Choice Requires="x14">
            <control shapeId="4665" r:id="rId280" name="Check Box 569">
              <controlPr locked="0" defaultSize="0" autoFill="0" autoLine="0" autoPict="0">
                <anchor moveWithCells="1">
                  <from>
                    <xdr:col>25</xdr:col>
                    <xdr:colOff>50800</xdr:colOff>
                    <xdr:row>11</xdr:row>
                    <xdr:rowOff>50800</xdr:rowOff>
                  </from>
                  <to>
                    <xdr:col>25</xdr:col>
                    <xdr:colOff>304800</xdr:colOff>
                    <xdr:row>11</xdr:row>
                    <xdr:rowOff>241300</xdr:rowOff>
                  </to>
                </anchor>
              </controlPr>
            </control>
          </mc:Choice>
        </mc:AlternateContent>
        <mc:AlternateContent xmlns:mc="http://schemas.openxmlformats.org/markup-compatibility/2006">
          <mc:Choice Requires="x14">
            <control shapeId="4666" r:id="rId281" name="Check Box 570">
              <controlPr locked="0" defaultSize="0" autoFill="0" autoLine="0" autoPict="0">
                <anchor moveWithCells="1">
                  <from>
                    <xdr:col>26</xdr:col>
                    <xdr:colOff>38100</xdr:colOff>
                    <xdr:row>11</xdr:row>
                    <xdr:rowOff>50800</xdr:rowOff>
                  </from>
                  <to>
                    <xdr:col>26</xdr:col>
                    <xdr:colOff>304800</xdr:colOff>
                    <xdr:row>11</xdr:row>
                    <xdr:rowOff>241300</xdr:rowOff>
                  </to>
                </anchor>
              </controlPr>
            </control>
          </mc:Choice>
        </mc:AlternateContent>
        <mc:AlternateContent xmlns:mc="http://schemas.openxmlformats.org/markup-compatibility/2006">
          <mc:Choice Requires="x14">
            <control shapeId="4667" r:id="rId282" name="Check Box 571">
              <controlPr locked="0" defaultSize="0" autoFill="0" autoLine="0" autoPict="0">
                <anchor moveWithCells="1">
                  <from>
                    <xdr:col>27</xdr:col>
                    <xdr:colOff>50800</xdr:colOff>
                    <xdr:row>11</xdr:row>
                    <xdr:rowOff>50800</xdr:rowOff>
                  </from>
                  <to>
                    <xdr:col>27</xdr:col>
                    <xdr:colOff>279400</xdr:colOff>
                    <xdr:row>11</xdr:row>
                    <xdr:rowOff>228600</xdr:rowOff>
                  </to>
                </anchor>
              </controlPr>
            </control>
          </mc:Choice>
        </mc:AlternateContent>
        <mc:AlternateContent xmlns:mc="http://schemas.openxmlformats.org/markup-compatibility/2006">
          <mc:Choice Requires="x14">
            <control shapeId="4668" r:id="rId283" name="Check Box 572">
              <controlPr locked="0" defaultSize="0" autoFill="0" autoLine="0" autoPict="0">
                <anchor moveWithCells="1">
                  <from>
                    <xdr:col>24</xdr:col>
                    <xdr:colOff>50800</xdr:colOff>
                    <xdr:row>21</xdr:row>
                    <xdr:rowOff>63500</xdr:rowOff>
                  </from>
                  <to>
                    <xdr:col>24</xdr:col>
                    <xdr:colOff>279400</xdr:colOff>
                    <xdr:row>21</xdr:row>
                    <xdr:rowOff>228600</xdr:rowOff>
                  </to>
                </anchor>
              </controlPr>
            </control>
          </mc:Choice>
        </mc:AlternateContent>
        <mc:AlternateContent xmlns:mc="http://schemas.openxmlformats.org/markup-compatibility/2006">
          <mc:Choice Requires="x14">
            <control shapeId="4669" r:id="rId284" name="Check Box 573">
              <controlPr locked="0" defaultSize="0" autoFill="0" autoLine="0" autoPict="0">
                <anchor moveWithCells="1">
                  <from>
                    <xdr:col>25</xdr:col>
                    <xdr:colOff>25400</xdr:colOff>
                    <xdr:row>21</xdr:row>
                    <xdr:rowOff>50800</xdr:rowOff>
                  </from>
                  <to>
                    <xdr:col>25</xdr:col>
                    <xdr:colOff>304800</xdr:colOff>
                    <xdr:row>21</xdr:row>
                    <xdr:rowOff>241300</xdr:rowOff>
                  </to>
                </anchor>
              </controlPr>
            </control>
          </mc:Choice>
        </mc:AlternateContent>
        <mc:AlternateContent xmlns:mc="http://schemas.openxmlformats.org/markup-compatibility/2006">
          <mc:Choice Requires="x14">
            <control shapeId="4670" r:id="rId285" name="Check Box 574">
              <controlPr locked="0" defaultSize="0" autoFill="0" autoLine="0" autoPict="0">
                <anchor moveWithCells="1">
                  <from>
                    <xdr:col>26</xdr:col>
                    <xdr:colOff>50800</xdr:colOff>
                    <xdr:row>21</xdr:row>
                    <xdr:rowOff>50800</xdr:rowOff>
                  </from>
                  <to>
                    <xdr:col>26</xdr:col>
                    <xdr:colOff>279400</xdr:colOff>
                    <xdr:row>21</xdr:row>
                    <xdr:rowOff>228600</xdr:rowOff>
                  </to>
                </anchor>
              </controlPr>
            </control>
          </mc:Choice>
        </mc:AlternateContent>
        <mc:AlternateContent xmlns:mc="http://schemas.openxmlformats.org/markup-compatibility/2006">
          <mc:Choice Requires="x14">
            <control shapeId="4671" r:id="rId286" name="Check Box 575">
              <controlPr locked="0" defaultSize="0" autoFill="0" autoLine="0" autoPict="0">
                <anchor moveWithCells="1">
                  <from>
                    <xdr:col>27</xdr:col>
                    <xdr:colOff>38100</xdr:colOff>
                    <xdr:row>21</xdr:row>
                    <xdr:rowOff>38100</xdr:rowOff>
                  </from>
                  <to>
                    <xdr:col>27</xdr:col>
                    <xdr:colOff>304800</xdr:colOff>
                    <xdr:row>21</xdr:row>
                    <xdr:rowOff>241300</xdr:rowOff>
                  </to>
                </anchor>
              </controlPr>
            </control>
          </mc:Choice>
        </mc:AlternateContent>
        <mc:AlternateContent xmlns:mc="http://schemas.openxmlformats.org/markup-compatibility/2006">
          <mc:Choice Requires="x14">
            <control shapeId="4672" r:id="rId287" name="Check Box 576">
              <controlPr locked="0" defaultSize="0" autoFill="0" autoLine="0" autoPict="0">
                <anchor moveWithCells="1">
                  <from>
                    <xdr:col>24</xdr:col>
                    <xdr:colOff>38100</xdr:colOff>
                    <xdr:row>29</xdr:row>
                    <xdr:rowOff>50800</xdr:rowOff>
                  </from>
                  <to>
                    <xdr:col>24</xdr:col>
                    <xdr:colOff>304800</xdr:colOff>
                    <xdr:row>29</xdr:row>
                    <xdr:rowOff>228600</xdr:rowOff>
                  </to>
                </anchor>
              </controlPr>
            </control>
          </mc:Choice>
        </mc:AlternateContent>
        <mc:AlternateContent xmlns:mc="http://schemas.openxmlformats.org/markup-compatibility/2006">
          <mc:Choice Requires="x14">
            <control shapeId="4673" r:id="rId288" name="Check Box 577">
              <controlPr locked="0" defaultSize="0" autoFill="0" autoLine="0" autoPict="0">
                <anchor moveWithCells="1">
                  <from>
                    <xdr:col>25</xdr:col>
                    <xdr:colOff>50800</xdr:colOff>
                    <xdr:row>29</xdr:row>
                    <xdr:rowOff>50800</xdr:rowOff>
                  </from>
                  <to>
                    <xdr:col>25</xdr:col>
                    <xdr:colOff>304800</xdr:colOff>
                    <xdr:row>29</xdr:row>
                    <xdr:rowOff>241300</xdr:rowOff>
                  </to>
                </anchor>
              </controlPr>
            </control>
          </mc:Choice>
        </mc:AlternateContent>
        <mc:AlternateContent xmlns:mc="http://schemas.openxmlformats.org/markup-compatibility/2006">
          <mc:Choice Requires="x14">
            <control shapeId="4674" r:id="rId289" name="Check Box 578">
              <controlPr locked="0" defaultSize="0" autoFill="0" autoLine="0" autoPict="0">
                <anchor moveWithCells="1">
                  <from>
                    <xdr:col>26</xdr:col>
                    <xdr:colOff>38100</xdr:colOff>
                    <xdr:row>29</xdr:row>
                    <xdr:rowOff>50800</xdr:rowOff>
                  </from>
                  <to>
                    <xdr:col>26</xdr:col>
                    <xdr:colOff>304800</xdr:colOff>
                    <xdr:row>29</xdr:row>
                    <xdr:rowOff>241300</xdr:rowOff>
                  </to>
                </anchor>
              </controlPr>
            </control>
          </mc:Choice>
        </mc:AlternateContent>
        <mc:AlternateContent xmlns:mc="http://schemas.openxmlformats.org/markup-compatibility/2006">
          <mc:Choice Requires="x14">
            <control shapeId="4675" r:id="rId290" name="Check Box 579">
              <controlPr locked="0" defaultSize="0" autoFill="0" autoLine="0" autoPict="0">
                <anchor moveWithCells="1">
                  <from>
                    <xdr:col>27</xdr:col>
                    <xdr:colOff>38100</xdr:colOff>
                    <xdr:row>29</xdr:row>
                    <xdr:rowOff>38100</xdr:rowOff>
                  </from>
                  <to>
                    <xdr:col>27</xdr:col>
                    <xdr:colOff>304800</xdr:colOff>
                    <xdr:row>29</xdr:row>
                    <xdr:rowOff>241300</xdr:rowOff>
                  </to>
                </anchor>
              </controlPr>
            </control>
          </mc:Choice>
        </mc:AlternateContent>
        <mc:AlternateContent xmlns:mc="http://schemas.openxmlformats.org/markup-compatibility/2006">
          <mc:Choice Requires="x14">
            <control shapeId="4676" r:id="rId291" name="Check Box 580">
              <controlPr locked="0" defaultSize="0" autoFill="0" autoLine="0" autoPict="0">
                <anchor moveWithCells="1">
                  <from>
                    <xdr:col>24</xdr:col>
                    <xdr:colOff>38100</xdr:colOff>
                    <xdr:row>30</xdr:row>
                    <xdr:rowOff>63500</xdr:rowOff>
                  </from>
                  <to>
                    <xdr:col>24</xdr:col>
                    <xdr:colOff>304800</xdr:colOff>
                    <xdr:row>30</xdr:row>
                    <xdr:rowOff>228600</xdr:rowOff>
                  </to>
                </anchor>
              </controlPr>
            </control>
          </mc:Choice>
        </mc:AlternateContent>
        <mc:AlternateContent xmlns:mc="http://schemas.openxmlformats.org/markup-compatibility/2006">
          <mc:Choice Requires="x14">
            <control shapeId="4677" r:id="rId292" name="Check Box 581">
              <controlPr locked="0" defaultSize="0" autoFill="0" autoLine="0" autoPict="0">
                <anchor moveWithCells="1">
                  <from>
                    <xdr:col>25</xdr:col>
                    <xdr:colOff>50800</xdr:colOff>
                    <xdr:row>30</xdr:row>
                    <xdr:rowOff>50800</xdr:rowOff>
                  </from>
                  <to>
                    <xdr:col>25</xdr:col>
                    <xdr:colOff>304800</xdr:colOff>
                    <xdr:row>30</xdr:row>
                    <xdr:rowOff>241300</xdr:rowOff>
                  </to>
                </anchor>
              </controlPr>
            </control>
          </mc:Choice>
        </mc:AlternateContent>
        <mc:AlternateContent xmlns:mc="http://schemas.openxmlformats.org/markup-compatibility/2006">
          <mc:Choice Requires="x14">
            <control shapeId="4678" r:id="rId293" name="Check Box 582">
              <controlPr locked="0" defaultSize="0" autoFill="0" autoLine="0" autoPict="0">
                <anchor moveWithCells="1">
                  <from>
                    <xdr:col>26</xdr:col>
                    <xdr:colOff>38100</xdr:colOff>
                    <xdr:row>30</xdr:row>
                    <xdr:rowOff>50800</xdr:rowOff>
                  </from>
                  <to>
                    <xdr:col>26</xdr:col>
                    <xdr:colOff>304800</xdr:colOff>
                    <xdr:row>30</xdr:row>
                    <xdr:rowOff>228600</xdr:rowOff>
                  </to>
                </anchor>
              </controlPr>
            </control>
          </mc:Choice>
        </mc:AlternateContent>
        <mc:AlternateContent xmlns:mc="http://schemas.openxmlformats.org/markup-compatibility/2006">
          <mc:Choice Requires="x14">
            <control shapeId="4679" r:id="rId294" name="Check Box 583">
              <controlPr locked="0" defaultSize="0" autoFill="0" autoLine="0" autoPict="0">
                <anchor moveWithCells="1">
                  <from>
                    <xdr:col>27</xdr:col>
                    <xdr:colOff>25400</xdr:colOff>
                    <xdr:row>30</xdr:row>
                    <xdr:rowOff>50800</xdr:rowOff>
                  </from>
                  <to>
                    <xdr:col>27</xdr:col>
                    <xdr:colOff>304800</xdr:colOff>
                    <xdr:row>30</xdr:row>
                    <xdr:rowOff>241300</xdr:rowOff>
                  </to>
                </anchor>
              </controlPr>
            </control>
          </mc:Choice>
        </mc:AlternateContent>
        <mc:AlternateContent xmlns:mc="http://schemas.openxmlformats.org/markup-compatibility/2006">
          <mc:Choice Requires="x14">
            <control shapeId="4680" r:id="rId295" name="Check Box 584">
              <controlPr locked="0" defaultSize="0" autoFill="0" autoLine="0" autoPict="0">
                <anchor moveWithCells="1">
                  <from>
                    <xdr:col>24</xdr:col>
                    <xdr:colOff>38100</xdr:colOff>
                    <xdr:row>32</xdr:row>
                    <xdr:rowOff>50800</xdr:rowOff>
                  </from>
                  <to>
                    <xdr:col>24</xdr:col>
                    <xdr:colOff>304800</xdr:colOff>
                    <xdr:row>32</xdr:row>
                    <xdr:rowOff>241300</xdr:rowOff>
                  </to>
                </anchor>
              </controlPr>
            </control>
          </mc:Choice>
        </mc:AlternateContent>
        <mc:AlternateContent xmlns:mc="http://schemas.openxmlformats.org/markup-compatibility/2006">
          <mc:Choice Requires="x14">
            <control shapeId="4681" r:id="rId296" name="Check Box 585">
              <controlPr locked="0" defaultSize="0" autoFill="0" autoLine="0" autoPict="0">
                <anchor moveWithCells="1">
                  <from>
                    <xdr:col>25</xdr:col>
                    <xdr:colOff>38100</xdr:colOff>
                    <xdr:row>32</xdr:row>
                    <xdr:rowOff>50800</xdr:rowOff>
                  </from>
                  <to>
                    <xdr:col>25</xdr:col>
                    <xdr:colOff>304800</xdr:colOff>
                    <xdr:row>32</xdr:row>
                    <xdr:rowOff>241300</xdr:rowOff>
                  </to>
                </anchor>
              </controlPr>
            </control>
          </mc:Choice>
        </mc:AlternateContent>
        <mc:AlternateContent xmlns:mc="http://schemas.openxmlformats.org/markup-compatibility/2006">
          <mc:Choice Requires="x14">
            <control shapeId="4682" r:id="rId297" name="Check Box 586">
              <controlPr locked="0" defaultSize="0" autoFill="0" autoLine="0" autoPict="0">
                <anchor moveWithCells="1">
                  <from>
                    <xdr:col>26</xdr:col>
                    <xdr:colOff>38100</xdr:colOff>
                    <xdr:row>32</xdr:row>
                    <xdr:rowOff>50800</xdr:rowOff>
                  </from>
                  <to>
                    <xdr:col>26</xdr:col>
                    <xdr:colOff>304800</xdr:colOff>
                    <xdr:row>32</xdr:row>
                    <xdr:rowOff>241300</xdr:rowOff>
                  </to>
                </anchor>
              </controlPr>
            </control>
          </mc:Choice>
        </mc:AlternateContent>
        <mc:AlternateContent xmlns:mc="http://schemas.openxmlformats.org/markup-compatibility/2006">
          <mc:Choice Requires="x14">
            <control shapeId="4683" r:id="rId298" name="Check Box 587">
              <controlPr locked="0" defaultSize="0" autoFill="0" autoLine="0" autoPict="0">
                <anchor moveWithCells="1">
                  <from>
                    <xdr:col>27</xdr:col>
                    <xdr:colOff>50800</xdr:colOff>
                    <xdr:row>32</xdr:row>
                    <xdr:rowOff>50800</xdr:rowOff>
                  </from>
                  <to>
                    <xdr:col>27</xdr:col>
                    <xdr:colOff>279400</xdr:colOff>
                    <xdr:row>32</xdr:row>
                    <xdr:rowOff>228600</xdr:rowOff>
                  </to>
                </anchor>
              </controlPr>
            </control>
          </mc:Choice>
        </mc:AlternateContent>
        <mc:AlternateContent xmlns:mc="http://schemas.openxmlformats.org/markup-compatibility/2006">
          <mc:Choice Requires="x14">
            <control shapeId="4684" r:id="rId299" name="Check Box 588">
              <controlPr locked="0" defaultSize="0" autoFill="0" autoLine="0" autoPict="0">
                <anchor moveWithCells="1">
                  <from>
                    <xdr:col>24</xdr:col>
                    <xdr:colOff>50800</xdr:colOff>
                    <xdr:row>36</xdr:row>
                    <xdr:rowOff>38100</xdr:rowOff>
                  </from>
                  <to>
                    <xdr:col>24</xdr:col>
                    <xdr:colOff>279400</xdr:colOff>
                    <xdr:row>36</xdr:row>
                    <xdr:rowOff>241300</xdr:rowOff>
                  </to>
                </anchor>
              </controlPr>
            </control>
          </mc:Choice>
        </mc:AlternateContent>
        <mc:AlternateContent xmlns:mc="http://schemas.openxmlformats.org/markup-compatibility/2006">
          <mc:Choice Requires="x14">
            <control shapeId="4685" r:id="rId300" name="Check Box 589">
              <controlPr locked="0" defaultSize="0" autoFill="0" autoLine="0" autoPict="0">
                <anchor moveWithCells="1">
                  <from>
                    <xdr:col>25</xdr:col>
                    <xdr:colOff>50800</xdr:colOff>
                    <xdr:row>36</xdr:row>
                    <xdr:rowOff>38100</xdr:rowOff>
                  </from>
                  <to>
                    <xdr:col>25</xdr:col>
                    <xdr:colOff>279400</xdr:colOff>
                    <xdr:row>36</xdr:row>
                    <xdr:rowOff>241300</xdr:rowOff>
                  </to>
                </anchor>
              </controlPr>
            </control>
          </mc:Choice>
        </mc:AlternateContent>
        <mc:AlternateContent xmlns:mc="http://schemas.openxmlformats.org/markup-compatibility/2006">
          <mc:Choice Requires="x14">
            <control shapeId="4686" r:id="rId301" name="Check Box 590">
              <controlPr locked="0" defaultSize="0" autoFill="0" autoLine="0" autoPict="0">
                <anchor moveWithCells="1">
                  <from>
                    <xdr:col>26</xdr:col>
                    <xdr:colOff>25400</xdr:colOff>
                    <xdr:row>36</xdr:row>
                    <xdr:rowOff>38100</xdr:rowOff>
                  </from>
                  <to>
                    <xdr:col>26</xdr:col>
                    <xdr:colOff>304800</xdr:colOff>
                    <xdr:row>36</xdr:row>
                    <xdr:rowOff>241300</xdr:rowOff>
                  </to>
                </anchor>
              </controlPr>
            </control>
          </mc:Choice>
        </mc:AlternateContent>
        <mc:AlternateContent xmlns:mc="http://schemas.openxmlformats.org/markup-compatibility/2006">
          <mc:Choice Requires="x14">
            <control shapeId="4687" r:id="rId302" name="Check Box 591">
              <controlPr locked="0" defaultSize="0" autoFill="0" autoLine="0" autoPict="0" macro="[0]!CheckBox84_Click">
                <anchor moveWithCells="1">
                  <from>
                    <xdr:col>27</xdr:col>
                    <xdr:colOff>38100</xdr:colOff>
                    <xdr:row>36</xdr:row>
                    <xdr:rowOff>50800</xdr:rowOff>
                  </from>
                  <to>
                    <xdr:col>27</xdr:col>
                    <xdr:colOff>304800</xdr:colOff>
                    <xdr:row>36</xdr:row>
                    <xdr:rowOff>241300</xdr:rowOff>
                  </to>
                </anchor>
              </controlPr>
            </control>
          </mc:Choice>
        </mc:AlternateContent>
        <mc:AlternateContent xmlns:mc="http://schemas.openxmlformats.org/markup-compatibility/2006">
          <mc:Choice Requires="x14">
            <control shapeId="4688" r:id="rId303" name="Check Box 592">
              <controlPr locked="0" defaultSize="0" autoFill="0" autoLine="0" autoPict="0">
                <anchor moveWithCells="1">
                  <from>
                    <xdr:col>26</xdr:col>
                    <xdr:colOff>50800</xdr:colOff>
                    <xdr:row>8</xdr:row>
                    <xdr:rowOff>38100</xdr:rowOff>
                  </from>
                  <to>
                    <xdr:col>26</xdr:col>
                    <xdr:colOff>304800</xdr:colOff>
                    <xdr:row>8</xdr:row>
                    <xdr:rowOff>241300</xdr:rowOff>
                  </to>
                </anchor>
              </controlPr>
            </control>
          </mc:Choice>
        </mc:AlternateContent>
        <mc:AlternateContent xmlns:mc="http://schemas.openxmlformats.org/markup-compatibility/2006">
          <mc:Choice Requires="x14">
            <control shapeId="4690" r:id="rId304" name="Check Box 594">
              <controlPr locked="0" defaultSize="0" autoFill="0" autoLine="0" autoPict="0">
                <anchor moveWithCells="1">
                  <from>
                    <xdr:col>24</xdr:col>
                    <xdr:colOff>50800</xdr:colOff>
                    <xdr:row>41</xdr:row>
                    <xdr:rowOff>50800</xdr:rowOff>
                  </from>
                  <to>
                    <xdr:col>24</xdr:col>
                    <xdr:colOff>279400</xdr:colOff>
                    <xdr:row>41</xdr:row>
                    <xdr:rowOff>228600</xdr:rowOff>
                  </to>
                </anchor>
              </controlPr>
            </control>
          </mc:Choice>
        </mc:AlternateContent>
        <mc:AlternateContent xmlns:mc="http://schemas.openxmlformats.org/markup-compatibility/2006">
          <mc:Choice Requires="x14">
            <control shapeId="4691" r:id="rId305" name="Check Box 595">
              <controlPr locked="0" defaultSize="0" autoFill="0" autoLine="0" autoPict="0">
                <anchor moveWithCells="1">
                  <from>
                    <xdr:col>25</xdr:col>
                    <xdr:colOff>50800</xdr:colOff>
                    <xdr:row>41</xdr:row>
                    <xdr:rowOff>38100</xdr:rowOff>
                  </from>
                  <to>
                    <xdr:col>25</xdr:col>
                    <xdr:colOff>304800</xdr:colOff>
                    <xdr:row>41</xdr:row>
                    <xdr:rowOff>241300</xdr:rowOff>
                  </to>
                </anchor>
              </controlPr>
            </control>
          </mc:Choice>
        </mc:AlternateContent>
        <mc:AlternateContent xmlns:mc="http://schemas.openxmlformats.org/markup-compatibility/2006">
          <mc:Choice Requires="x14">
            <control shapeId="4692" r:id="rId306" name="Check Box 596">
              <controlPr locked="0" defaultSize="0" autoFill="0" autoLine="0" autoPict="0">
                <anchor moveWithCells="1">
                  <from>
                    <xdr:col>26</xdr:col>
                    <xdr:colOff>50800</xdr:colOff>
                    <xdr:row>41</xdr:row>
                    <xdr:rowOff>50800</xdr:rowOff>
                  </from>
                  <to>
                    <xdr:col>26</xdr:col>
                    <xdr:colOff>304800</xdr:colOff>
                    <xdr:row>41</xdr:row>
                    <xdr:rowOff>241300</xdr:rowOff>
                  </to>
                </anchor>
              </controlPr>
            </control>
          </mc:Choice>
        </mc:AlternateContent>
        <mc:AlternateContent xmlns:mc="http://schemas.openxmlformats.org/markup-compatibility/2006">
          <mc:Choice Requires="x14">
            <control shapeId="4693" r:id="rId307" name="Check Box 597">
              <controlPr locked="0" defaultSize="0" autoFill="0" autoLine="0" autoPict="0">
                <anchor moveWithCells="1">
                  <from>
                    <xdr:col>27</xdr:col>
                    <xdr:colOff>38100</xdr:colOff>
                    <xdr:row>41</xdr:row>
                    <xdr:rowOff>38100</xdr:rowOff>
                  </from>
                  <to>
                    <xdr:col>27</xdr:col>
                    <xdr:colOff>304800</xdr:colOff>
                    <xdr:row>41</xdr:row>
                    <xdr:rowOff>241300</xdr:rowOff>
                  </to>
                </anchor>
              </controlPr>
            </control>
          </mc:Choice>
        </mc:AlternateContent>
        <mc:AlternateContent xmlns:mc="http://schemas.openxmlformats.org/markup-compatibility/2006">
          <mc:Choice Requires="x14">
            <control shapeId="4694" r:id="rId308" name="Check Box 598">
              <controlPr locked="0" defaultSize="0" autoFill="0" autoLine="0" autoPict="0">
                <anchor moveWithCells="1">
                  <from>
                    <xdr:col>24</xdr:col>
                    <xdr:colOff>50800</xdr:colOff>
                    <xdr:row>46</xdr:row>
                    <xdr:rowOff>50800</xdr:rowOff>
                  </from>
                  <to>
                    <xdr:col>24</xdr:col>
                    <xdr:colOff>279400</xdr:colOff>
                    <xdr:row>46</xdr:row>
                    <xdr:rowOff>241300</xdr:rowOff>
                  </to>
                </anchor>
              </controlPr>
            </control>
          </mc:Choice>
        </mc:AlternateContent>
        <mc:AlternateContent xmlns:mc="http://schemas.openxmlformats.org/markup-compatibility/2006">
          <mc:Choice Requires="x14">
            <control shapeId="4695" r:id="rId309" name="Check Box 599">
              <controlPr locked="0" defaultSize="0" autoFill="0" autoLine="0" autoPict="0">
                <anchor moveWithCells="1">
                  <from>
                    <xdr:col>25</xdr:col>
                    <xdr:colOff>50800</xdr:colOff>
                    <xdr:row>46</xdr:row>
                    <xdr:rowOff>50800</xdr:rowOff>
                  </from>
                  <to>
                    <xdr:col>25</xdr:col>
                    <xdr:colOff>279400</xdr:colOff>
                    <xdr:row>46</xdr:row>
                    <xdr:rowOff>241300</xdr:rowOff>
                  </to>
                </anchor>
              </controlPr>
            </control>
          </mc:Choice>
        </mc:AlternateContent>
        <mc:AlternateContent xmlns:mc="http://schemas.openxmlformats.org/markup-compatibility/2006">
          <mc:Choice Requires="x14">
            <control shapeId="4696" r:id="rId310" name="Check Box 600">
              <controlPr locked="0" defaultSize="0" autoFill="0" autoLine="0" autoPict="0">
                <anchor moveWithCells="1">
                  <from>
                    <xdr:col>26</xdr:col>
                    <xdr:colOff>50800</xdr:colOff>
                    <xdr:row>46</xdr:row>
                    <xdr:rowOff>38100</xdr:rowOff>
                  </from>
                  <to>
                    <xdr:col>26</xdr:col>
                    <xdr:colOff>304800</xdr:colOff>
                    <xdr:row>46</xdr:row>
                    <xdr:rowOff>241300</xdr:rowOff>
                  </to>
                </anchor>
              </controlPr>
            </control>
          </mc:Choice>
        </mc:AlternateContent>
        <mc:AlternateContent xmlns:mc="http://schemas.openxmlformats.org/markup-compatibility/2006">
          <mc:Choice Requires="x14">
            <control shapeId="4697" r:id="rId311" name="Check Box 601">
              <controlPr locked="0" defaultSize="0" autoFill="0" autoLine="0" autoPict="0">
                <anchor moveWithCells="1">
                  <from>
                    <xdr:col>27</xdr:col>
                    <xdr:colOff>50800</xdr:colOff>
                    <xdr:row>46</xdr:row>
                    <xdr:rowOff>50800</xdr:rowOff>
                  </from>
                  <to>
                    <xdr:col>27</xdr:col>
                    <xdr:colOff>279400</xdr:colOff>
                    <xdr:row>46</xdr:row>
                    <xdr:rowOff>241300</xdr:rowOff>
                  </to>
                </anchor>
              </controlPr>
            </control>
          </mc:Choice>
        </mc:AlternateContent>
        <mc:AlternateContent xmlns:mc="http://schemas.openxmlformats.org/markup-compatibility/2006">
          <mc:Choice Requires="x14">
            <control shapeId="4698" r:id="rId312" name="Check Box 602">
              <controlPr locked="0" defaultSize="0" autoFill="0" autoLine="0" autoPict="0">
                <anchor moveWithCells="1">
                  <from>
                    <xdr:col>24</xdr:col>
                    <xdr:colOff>38100</xdr:colOff>
                    <xdr:row>49</xdr:row>
                    <xdr:rowOff>50800</xdr:rowOff>
                  </from>
                  <to>
                    <xdr:col>24</xdr:col>
                    <xdr:colOff>304800</xdr:colOff>
                    <xdr:row>49</xdr:row>
                    <xdr:rowOff>241300</xdr:rowOff>
                  </to>
                </anchor>
              </controlPr>
            </control>
          </mc:Choice>
        </mc:AlternateContent>
        <mc:AlternateContent xmlns:mc="http://schemas.openxmlformats.org/markup-compatibility/2006">
          <mc:Choice Requires="x14">
            <control shapeId="4699" r:id="rId313" name="Check Box 603">
              <controlPr locked="0" defaultSize="0" autoFill="0" autoLine="0" autoPict="0">
                <anchor moveWithCells="1">
                  <from>
                    <xdr:col>25</xdr:col>
                    <xdr:colOff>50800</xdr:colOff>
                    <xdr:row>49</xdr:row>
                    <xdr:rowOff>50800</xdr:rowOff>
                  </from>
                  <to>
                    <xdr:col>25</xdr:col>
                    <xdr:colOff>304800</xdr:colOff>
                    <xdr:row>49</xdr:row>
                    <xdr:rowOff>241300</xdr:rowOff>
                  </to>
                </anchor>
              </controlPr>
            </control>
          </mc:Choice>
        </mc:AlternateContent>
        <mc:AlternateContent xmlns:mc="http://schemas.openxmlformats.org/markup-compatibility/2006">
          <mc:Choice Requires="x14">
            <control shapeId="4700" r:id="rId314" name="Check Box 604">
              <controlPr locked="0" defaultSize="0" autoFill="0" autoLine="0" autoPict="0">
                <anchor moveWithCells="1">
                  <from>
                    <xdr:col>26</xdr:col>
                    <xdr:colOff>38100</xdr:colOff>
                    <xdr:row>49</xdr:row>
                    <xdr:rowOff>50800</xdr:rowOff>
                  </from>
                  <to>
                    <xdr:col>26</xdr:col>
                    <xdr:colOff>304800</xdr:colOff>
                    <xdr:row>49</xdr:row>
                    <xdr:rowOff>241300</xdr:rowOff>
                  </to>
                </anchor>
              </controlPr>
            </control>
          </mc:Choice>
        </mc:AlternateContent>
        <mc:AlternateContent xmlns:mc="http://schemas.openxmlformats.org/markup-compatibility/2006">
          <mc:Choice Requires="x14">
            <control shapeId="4701" r:id="rId315" name="Check Box 605">
              <controlPr locked="0" defaultSize="0" autoFill="0" autoLine="0" autoPict="0">
                <anchor moveWithCells="1">
                  <from>
                    <xdr:col>27</xdr:col>
                    <xdr:colOff>38100</xdr:colOff>
                    <xdr:row>49</xdr:row>
                    <xdr:rowOff>50800</xdr:rowOff>
                  </from>
                  <to>
                    <xdr:col>27</xdr:col>
                    <xdr:colOff>304800</xdr:colOff>
                    <xdr:row>49</xdr:row>
                    <xdr:rowOff>241300</xdr:rowOff>
                  </to>
                </anchor>
              </controlPr>
            </control>
          </mc:Choice>
        </mc:AlternateContent>
        <mc:AlternateContent xmlns:mc="http://schemas.openxmlformats.org/markup-compatibility/2006">
          <mc:Choice Requires="x14">
            <control shapeId="4702" r:id="rId316" name="Check Box 606">
              <controlPr locked="0" defaultSize="0" autoFill="0" autoLine="0" autoPict="0">
                <anchor moveWithCells="1">
                  <from>
                    <xdr:col>24</xdr:col>
                    <xdr:colOff>38100</xdr:colOff>
                    <xdr:row>45</xdr:row>
                    <xdr:rowOff>50800</xdr:rowOff>
                  </from>
                  <to>
                    <xdr:col>24</xdr:col>
                    <xdr:colOff>304800</xdr:colOff>
                    <xdr:row>45</xdr:row>
                    <xdr:rowOff>228600</xdr:rowOff>
                  </to>
                </anchor>
              </controlPr>
            </control>
          </mc:Choice>
        </mc:AlternateContent>
        <mc:AlternateContent xmlns:mc="http://schemas.openxmlformats.org/markup-compatibility/2006">
          <mc:Choice Requires="x14">
            <control shapeId="4703" r:id="rId317" name="Check Box 607">
              <controlPr locked="0" defaultSize="0" autoFill="0" autoLine="0" autoPict="0">
                <anchor moveWithCells="1">
                  <from>
                    <xdr:col>25</xdr:col>
                    <xdr:colOff>50800</xdr:colOff>
                    <xdr:row>45</xdr:row>
                    <xdr:rowOff>50800</xdr:rowOff>
                  </from>
                  <to>
                    <xdr:col>25</xdr:col>
                    <xdr:colOff>304800</xdr:colOff>
                    <xdr:row>45</xdr:row>
                    <xdr:rowOff>228600</xdr:rowOff>
                  </to>
                </anchor>
              </controlPr>
            </control>
          </mc:Choice>
        </mc:AlternateContent>
        <mc:AlternateContent xmlns:mc="http://schemas.openxmlformats.org/markup-compatibility/2006">
          <mc:Choice Requires="x14">
            <control shapeId="4704" r:id="rId318" name="Check Box 608">
              <controlPr locked="0" defaultSize="0" autoFill="0" autoLine="0" autoPict="0">
                <anchor moveWithCells="1">
                  <from>
                    <xdr:col>26</xdr:col>
                    <xdr:colOff>38100</xdr:colOff>
                    <xdr:row>45</xdr:row>
                    <xdr:rowOff>50800</xdr:rowOff>
                  </from>
                  <to>
                    <xdr:col>26</xdr:col>
                    <xdr:colOff>304800</xdr:colOff>
                    <xdr:row>45</xdr:row>
                    <xdr:rowOff>228600</xdr:rowOff>
                  </to>
                </anchor>
              </controlPr>
            </control>
          </mc:Choice>
        </mc:AlternateContent>
        <mc:AlternateContent xmlns:mc="http://schemas.openxmlformats.org/markup-compatibility/2006">
          <mc:Choice Requires="x14">
            <control shapeId="4705" r:id="rId319" name="Check Box 609">
              <controlPr locked="0" defaultSize="0" autoFill="0" autoLine="0" autoPict="0">
                <anchor moveWithCells="1">
                  <from>
                    <xdr:col>27</xdr:col>
                    <xdr:colOff>38100</xdr:colOff>
                    <xdr:row>45</xdr:row>
                    <xdr:rowOff>50800</xdr:rowOff>
                  </from>
                  <to>
                    <xdr:col>27</xdr:col>
                    <xdr:colOff>304800</xdr:colOff>
                    <xdr:row>45</xdr:row>
                    <xdr:rowOff>241300</xdr:rowOff>
                  </to>
                </anchor>
              </controlPr>
            </control>
          </mc:Choice>
        </mc:AlternateContent>
        <mc:AlternateContent xmlns:mc="http://schemas.openxmlformats.org/markup-compatibility/2006">
          <mc:Choice Requires="x14">
            <control shapeId="4706" r:id="rId320" name="Check Box 610">
              <controlPr locked="0" defaultSize="0" autoFill="0" autoLine="0" autoPict="0">
                <anchor moveWithCells="1">
                  <from>
                    <xdr:col>24</xdr:col>
                    <xdr:colOff>50800</xdr:colOff>
                    <xdr:row>39</xdr:row>
                    <xdr:rowOff>50800</xdr:rowOff>
                  </from>
                  <to>
                    <xdr:col>24</xdr:col>
                    <xdr:colOff>279400</xdr:colOff>
                    <xdr:row>39</xdr:row>
                    <xdr:rowOff>241300</xdr:rowOff>
                  </to>
                </anchor>
              </controlPr>
            </control>
          </mc:Choice>
        </mc:AlternateContent>
        <mc:AlternateContent xmlns:mc="http://schemas.openxmlformats.org/markup-compatibility/2006">
          <mc:Choice Requires="x14">
            <control shapeId="4707" r:id="rId321" name="Check Box 611">
              <controlPr locked="0" defaultSize="0" autoFill="0" autoLine="0" autoPict="0">
                <anchor moveWithCells="1">
                  <from>
                    <xdr:col>25</xdr:col>
                    <xdr:colOff>38100</xdr:colOff>
                    <xdr:row>39</xdr:row>
                    <xdr:rowOff>50800</xdr:rowOff>
                  </from>
                  <to>
                    <xdr:col>25</xdr:col>
                    <xdr:colOff>304800</xdr:colOff>
                    <xdr:row>39</xdr:row>
                    <xdr:rowOff>228600</xdr:rowOff>
                  </to>
                </anchor>
              </controlPr>
            </control>
          </mc:Choice>
        </mc:AlternateContent>
        <mc:AlternateContent xmlns:mc="http://schemas.openxmlformats.org/markup-compatibility/2006">
          <mc:Choice Requires="x14">
            <control shapeId="4708" r:id="rId322" name="Check Box 612">
              <controlPr locked="0" defaultSize="0" autoFill="0" autoLine="0" autoPict="0">
                <anchor moveWithCells="1">
                  <from>
                    <xdr:col>26</xdr:col>
                    <xdr:colOff>25400</xdr:colOff>
                    <xdr:row>39</xdr:row>
                    <xdr:rowOff>50800</xdr:rowOff>
                  </from>
                  <to>
                    <xdr:col>26</xdr:col>
                    <xdr:colOff>304800</xdr:colOff>
                    <xdr:row>39</xdr:row>
                    <xdr:rowOff>228600</xdr:rowOff>
                  </to>
                </anchor>
              </controlPr>
            </control>
          </mc:Choice>
        </mc:AlternateContent>
        <mc:AlternateContent xmlns:mc="http://schemas.openxmlformats.org/markup-compatibility/2006">
          <mc:Choice Requires="x14">
            <control shapeId="4709" r:id="rId323" name="Check Box 613">
              <controlPr locked="0" defaultSize="0" autoFill="0" autoLine="0" autoPict="0">
                <anchor moveWithCells="1">
                  <from>
                    <xdr:col>27</xdr:col>
                    <xdr:colOff>38100</xdr:colOff>
                    <xdr:row>39</xdr:row>
                    <xdr:rowOff>50800</xdr:rowOff>
                  </from>
                  <to>
                    <xdr:col>27</xdr:col>
                    <xdr:colOff>304800</xdr:colOff>
                    <xdr:row>39</xdr:row>
                    <xdr:rowOff>228600</xdr:rowOff>
                  </to>
                </anchor>
              </controlPr>
            </control>
          </mc:Choice>
        </mc:AlternateContent>
        <mc:AlternateContent xmlns:mc="http://schemas.openxmlformats.org/markup-compatibility/2006">
          <mc:Choice Requires="x14">
            <control shapeId="4710" r:id="rId324" name="Check Box 614">
              <controlPr locked="0" defaultSize="0" autoFill="0" autoLine="0" autoPict="0">
                <anchor moveWithCells="1">
                  <from>
                    <xdr:col>24</xdr:col>
                    <xdr:colOff>38100</xdr:colOff>
                    <xdr:row>40</xdr:row>
                    <xdr:rowOff>38100</xdr:rowOff>
                  </from>
                  <to>
                    <xdr:col>24</xdr:col>
                    <xdr:colOff>304800</xdr:colOff>
                    <xdr:row>40</xdr:row>
                    <xdr:rowOff>241300</xdr:rowOff>
                  </to>
                </anchor>
              </controlPr>
            </control>
          </mc:Choice>
        </mc:AlternateContent>
        <mc:AlternateContent xmlns:mc="http://schemas.openxmlformats.org/markup-compatibility/2006">
          <mc:Choice Requires="x14">
            <control shapeId="4711" r:id="rId325" name="Check Box 615">
              <controlPr locked="0" defaultSize="0" autoFill="0" autoLine="0" autoPict="0">
                <anchor moveWithCells="1">
                  <from>
                    <xdr:col>25</xdr:col>
                    <xdr:colOff>50800</xdr:colOff>
                    <xdr:row>40</xdr:row>
                    <xdr:rowOff>38100</xdr:rowOff>
                  </from>
                  <to>
                    <xdr:col>25</xdr:col>
                    <xdr:colOff>279400</xdr:colOff>
                    <xdr:row>40</xdr:row>
                    <xdr:rowOff>241300</xdr:rowOff>
                  </to>
                </anchor>
              </controlPr>
            </control>
          </mc:Choice>
        </mc:AlternateContent>
        <mc:AlternateContent xmlns:mc="http://schemas.openxmlformats.org/markup-compatibility/2006">
          <mc:Choice Requires="x14">
            <control shapeId="4712" r:id="rId326" name="Check Box 616">
              <controlPr locked="0" defaultSize="0" autoFill="0" autoLine="0" autoPict="0">
                <anchor moveWithCells="1">
                  <from>
                    <xdr:col>26</xdr:col>
                    <xdr:colOff>38100</xdr:colOff>
                    <xdr:row>40</xdr:row>
                    <xdr:rowOff>38100</xdr:rowOff>
                  </from>
                  <to>
                    <xdr:col>26</xdr:col>
                    <xdr:colOff>304800</xdr:colOff>
                    <xdr:row>40</xdr:row>
                    <xdr:rowOff>241300</xdr:rowOff>
                  </to>
                </anchor>
              </controlPr>
            </control>
          </mc:Choice>
        </mc:AlternateContent>
        <mc:AlternateContent xmlns:mc="http://schemas.openxmlformats.org/markup-compatibility/2006">
          <mc:Choice Requires="x14">
            <control shapeId="4713" r:id="rId327" name="Check Box 617">
              <controlPr locked="0" defaultSize="0" autoFill="0" autoLine="0" autoPict="0" macro="[0]!CheckBox84_Click">
                <anchor moveWithCells="1">
                  <from>
                    <xdr:col>27</xdr:col>
                    <xdr:colOff>38100</xdr:colOff>
                    <xdr:row>40</xdr:row>
                    <xdr:rowOff>50800</xdr:rowOff>
                  </from>
                  <to>
                    <xdr:col>27</xdr:col>
                    <xdr:colOff>304800</xdr:colOff>
                    <xdr:row>40</xdr:row>
                    <xdr:rowOff>241300</xdr:rowOff>
                  </to>
                </anchor>
              </controlPr>
            </control>
          </mc:Choice>
        </mc:AlternateContent>
        <mc:AlternateContent xmlns:mc="http://schemas.openxmlformats.org/markup-compatibility/2006">
          <mc:Choice Requires="x14">
            <control shapeId="4714" r:id="rId328" name="Check Box 618">
              <controlPr locked="0" defaultSize="0" autoFill="0" autoLine="0" autoPict="0">
                <anchor moveWithCells="1">
                  <from>
                    <xdr:col>24</xdr:col>
                    <xdr:colOff>38100</xdr:colOff>
                    <xdr:row>42</xdr:row>
                    <xdr:rowOff>38100</xdr:rowOff>
                  </from>
                  <to>
                    <xdr:col>24</xdr:col>
                    <xdr:colOff>304800</xdr:colOff>
                    <xdr:row>42</xdr:row>
                    <xdr:rowOff>241300</xdr:rowOff>
                  </to>
                </anchor>
              </controlPr>
            </control>
          </mc:Choice>
        </mc:AlternateContent>
        <mc:AlternateContent xmlns:mc="http://schemas.openxmlformats.org/markup-compatibility/2006">
          <mc:Choice Requires="x14">
            <control shapeId="4715" r:id="rId329" name="Check Box 619">
              <controlPr locked="0" defaultSize="0" autoFill="0" autoLine="0" autoPict="0">
                <anchor moveWithCells="1">
                  <from>
                    <xdr:col>25</xdr:col>
                    <xdr:colOff>50800</xdr:colOff>
                    <xdr:row>42</xdr:row>
                    <xdr:rowOff>38100</xdr:rowOff>
                  </from>
                  <to>
                    <xdr:col>25</xdr:col>
                    <xdr:colOff>304800</xdr:colOff>
                    <xdr:row>42</xdr:row>
                    <xdr:rowOff>241300</xdr:rowOff>
                  </to>
                </anchor>
              </controlPr>
            </control>
          </mc:Choice>
        </mc:AlternateContent>
        <mc:AlternateContent xmlns:mc="http://schemas.openxmlformats.org/markup-compatibility/2006">
          <mc:Choice Requires="x14">
            <control shapeId="4716" r:id="rId330" name="Check Box 620">
              <controlPr locked="0" defaultSize="0" autoFill="0" autoLine="0" autoPict="0">
                <anchor moveWithCells="1">
                  <from>
                    <xdr:col>26</xdr:col>
                    <xdr:colOff>38100</xdr:colOff>
                    <xdr:row>42</xdr:row>
                    <xdr:rowOff>38100</xdr:rowOff>
                  </from>
                  <to>
                    <xdr:col>26</xdr:col>
                    <xdr:colOff>304800</xdr:colOff>
                    <xdr:row>42</xdr:row>
                    <xdr:rowOff>241300</xdr:rowOff>
                  </to>
                </anchor>
              </controlPr>
            </control>
          </mc:Choice>
        </mc:AlternateContent>
        <mc:AlternateContent xmlns:mc="http://schemas.openxmlformats.org/markup-compatibility/2006">
          <mc:Choice Requires="x14">
            <control shapeId="4717" r:id="rId331" name="Check Box 621">
              <controlPr locked="0" defaultSize="0" autoFill="0" autoLine="0" autoPict="0">
                <anchor moveWithCells="1">
                  <from>
                    <xdr:col>27</xdr:col>
                    <xdr:colOff>38100</xdr:colOff>
                    <xdr:row>42</xdr:row>
                    <xdr:rowOff>38100</xdr:rowOff>
                  </from>
                  <to>
                    <xdr:col>27</xdr:col>
                    <xdr:colOff>304800</xdr:colOff>
                    <xdr:row>42</xdr:row>
                    <xdr:rowOff>241300</xdr:rowOff>
                  </to>
                </anchor>
              </controlPr>
            </control>
          </mc:Choice>
        </mc:AlternateContent>
        <mc:AlternateContent xmlns:mc="http://schemas.openxmlformats.org/markup-compatibility/2006">
          <mc:Choice Requires="x14">
            <control shapeId="4718" r:id="rId332" name="Check Box 622">
              <controlPr locked="0" defaultSize="0" autoFill="0" autoLine="0" autoPict="0">
                <anchor moveWithCells="1">
                  <from>
                    <xdr:col>24</xdr:col>
                    <xdr:colOff>38100</xdr:colOff>
                    <xdr:row>48</xdr:row>
                    <xdr:rowOff>63500</xdr:rowOff>
                  </from>
                  <to>
                    <xdr:col>24</xdr:col>
                    <xdr:colOff>304800</xdr:colOff>
                    <xdr:row>48</xdr:row>
                    <xdr:rowOff>228600</xdr:rowOff>
                  </to>
                </anchor>
              </controlPr>
            </control>
          </mc:Choice>
        </mc:AlternateContent>
        <mc:AlternateContent xmlns:mc="http://schemas.openxmlformats.org/markup-compatibility/2006">
          <mc:Choice Requires="x14">
            <control shapeId="4719" r:id="rId333" name="Check Box 623">
              <controlPr locked="0" defaultSize="0" autoFill="0" autoLine="0" autoPict="0">
                <anchor moveWithCells="1">
                  <from>
                    <xdr:col>25</xdr:col>
                    <xdr:colOff>50800</xdr:colOff>
                    <xdr:row>48</xdr:row>
                    <xdr:rowOff>38100</xdr:rowOff>
                  </from>
                  <to>
                    <xdr:col>25</xdr:col>
                    <xdr:colOff>304800</xdr:colOff>
                    <xdr:row>48</xdr:row>
                    <xdr:rowOff>241300</xdr:rowOff>
                  </to>
                </anchor>
              </controlPr>
            </control>
          </mc:Choice>
        </mc:AlternateContent>
        <mc:AlternateContent xmlns:mc="http://schemas.openxmlformats.org/markup-compatibility/2006">
          <mc:Choice Requires="x14">
            <control shapeId="4720" r:id="rId334" name="Check Box 624">
              <controlPr locked="0" defaultSize="0" autoFill="0" autoLine="0" autoPict="0">
                <anchor moveWithCells="1">
                  <from>
                    <xdr:col>26</xdr:col>
                    <xdr:colOff>50800</xdr:colOff>
                    <xdr:row>48</xdr:row>
                    <xdr:rowOff>38100</xdr:rowOff>
                  </from>
                  <to>
                    <xdr:col>26</xdr:col>
                    <xdr:colOff>279400</xdr:colOff>
                    <xdr:row>48</xdr:row>
                    <xdr:rowOff>241300</xdr:rowOff>
                  </to>
                </anchor>
              </controlPr>
            </control>
          </mc:Choice>
        </mc:AlternateContent>
        <mc:AlternateContent xmlns:mc="http://schemas.openxmlformats.org/markup-compatibility/2006">
          <mc:Choice Requires="x14">
            <control shapeId="4721" r:id="rId335" name="Check Box 625">
              <controlPr locked="0" defaultSize="0" autoFill="0" autoLine="0" autoPict="0">
                <anchor moveWithCells="1">
                  <from>
                    <xdr:col>27</xdr:col>
                    <xdr:colOff>50800</xdr:colOff>
                    <xdr:row>48</xdr:row>
                    <xdr:rowOff>38100</xdr:rowOff>
                  </from>
                  <to>
                    <xdr:col>27</xdr:col>
                    <xdr:colOff>304800</xdr:colOff>
                    <xdr:row>48</xdr:row>
                    <xdr:rowOff>241300</xdr:rowOff>
                  </to>
                </anchor>
              </controlPr>
            </control>
          </mc:Choice>
        </mc:AlternateContent>
        <mc:AlternateContent xmlns:mc="http://schemas.openxmlformats.org/markup-compatibility/2006">
          <mc:Choice Requires="x14">
            <control shapeId="4722" r:id="rId336" name="Check Box 626">
              <controlPr locked="0" defaultSize="0" autoFill="0" autoLine="0" autoPict="0">
                <anchor moveWithCells="1">
                  <from>
                    <xdr:col>24</xdr:col>
                    <xdr:colOff>38100</xdr:colOff>
                    <xdr:row>43</xdr:row>
                    <xdr:rowOff>63500</xdr:rowOff>
                  </from>
                  <to>
                    <xdr:col>24</xdr:col>
                    <xdr:colOff>304800</xdr:colOff>
                    <xdr:row>43</xdr:row>
                    <xdr:rowOff>203200</xdr:rowOff>
                  </to>
                </anchor>
              </controlPr>
            </control>
          </mc:Choice>
        </mc:AlternateContent>
        <mc:AlternateContent xmlns:mc="http://schemas.openxmlformats.org/markup-compatibility/2006">
          <mc:Choice Requires="x14">
            <control shapeId="4723" r:id="rId337" name="Check Box 627">
              <controlPr locked="0" defaultSize="0" autoFill="0" autoLine="0" autoPict="0">
                <anchor moveWithCells="1">
                  <from>
                    <xdr:col>25</xdr:col>
                    <xdr:colOff>50800</xdr:colOff>
                    <xdr:row>43</xdr:row>
                    <xdr:rowOff>38100</xdr:rowOff>
                  </from>
                  <to>
                    <xdr:col>25</xdr:col>
                    <xdr:colOff>304800</xdr:colOff>
                    <xdr:row>43</xdr:row>
                    <xdr:rowOff>241300</xdr:rowOff>
                  </to>
                </anchor>
              </controlPr>
            </control>
          </mc:Choice>
        </mc:AlternateContent>
        <mc:AlternateContent xmlns:mc="http://schemas.openxmlformats.org/markup-compatibility/2006">
          <mc:Choice Requires="x14">
            <control shapeId="4724" r:id="rId338" name="Check Box 628">
              <controlPr locked="0" defaultSize="0" autoFill="0" autoLine="0" autoPict="0">
                <anchor moveWithCells="1">
                  <from>
                    <xdr:col>26</xdr:col>
                    <xdr:colOff>50800</xdr:colOff>
                    <xdr:row>43</xdr:row>
                    <xdr:rowOff>50800</xdr:rowOff>
                  </from>
                  <to>
                    <xdr:col>26</xdr:col>
                    <xdr:colOff>279400</xdr:colOff>
                    <xdr:row>43</xdr:row>
                    <xdr:rowOff>241300</xdr:rowOff>
                  </to>
                </anchor>
              </controlPr>
            </control>
          </mc:Choice>
        </mc:AlternateContent>
        <mc:AlternateContent xmlns:mc="http://schemas.openxmlformats.org/markup-compatibility/2006">
          <mc:Choice Requires="x14">
            <control shapeId="4725" r:id="rId339" name="Check Box 629">
              <controlPr locked="0" defaultSize="0" autoFill="0" autoLine="0" autoPict="0">
                <anchor moveWithCells="1">
                  <from>
                    <xdr:col>27</xdr:col>
                    <xdr:colOff>50800</xdr:colOff>
                    <xdr:row>43</xdr:row>
                    <xdr:rowOff>38100</xdr:rowOff>
                  </from>
                  <to>
                    <xdr:col>27</xdr:col>
                    <xdr:colOff>279400</xdr:colOff>
                    <xdr:row>43</xdr:row>
                    <xdr:rowOff>241300</xdr:rowOff>
                  </to>
                </anchor>
              </controlPr>
            </control>
          </mc:Choice>
        </mc:AlternateContent>
        <mc:AlternateContent xmlns:mc="http://schemas.openxmlformats.org/markup-compatibility/2006">
          <mc:Choice Requires="x14">
            <control shapeId="4726" r:id="rId340" name="Check Box 630">
              <controlPr locked="0" defaultSize="0" autoFill="0" autoLine="0" autoPict="0">
                <anchor moveWithCells="1">
                  <from>
                    <xdr:col>24</xdr:col>
                    <xdr:colOff>38100</xdr:colOff>
                    <xdr:row>44</xdr:row>
                    <xdr:rowOff>38100</xdr:rowOff>
                  </from>
                  <to>
                    <xdr:col>24</xdr:col>
                    <xdr:colOff>304800</xdr:colOff>
                    <xdr:row>44</xdr:row>
                    <xdr:rowOff>241300</xdr:rowOff>
                  </to>
                </anchor>
              </controlPr>
            </control>
          </mc:Choice>
        </mc:AlternateContent>
        <mc:AlternateContent xmlns:mc="http://schemas.openxmlformats.org/markup-compatibility/2006">
          <mc:Choice Requires="x14">
            <control shapeId="4727" r:id="rId341" name="Check Box 631">
              <controlPr locked="0" defaultSize="0" autoFill="0" autoLine="0" autoPict="0">
                <anchor moveWithCells="1">
                  <from>
                    <xdr:col>25</xdr:col>
                    <xdr:colOff>50800</xdr:colOff>
                    <xdr:row>44</xdr:row>
                    <xdr:rowOff>38100</xdr:rowOff>
                  </from>
                  <to>
                    <xdr:col>25</xdr:col>
                    <xdr:colOff>304800</xdr:colOff>
                    <xdr:row>44</xdr:row>
                    <xdr:rowOff>241300</xdr:rowOff>
                  </to>
                </anchor>
              </controlPr>
            </control>
          </mc:Choice>
        </mc:AlternateContent>
        <mc:AlternateContent xmlns:mc="http://schemas.openxmlformats.org/markup-compatibility/2006">
          <mc:Choice Requires="x14">
            <control shapeId="4728" r:id="rId342" name="Check Box 632">
              <controlPr locked="0" defaultSize="0" autoFill="0" autoLine="0" autoPict="0">
                <anchor moveWithCells="1">
                  <from>
                    <xdr:col>26</xdr:col>
                    <xdr:colOff>38100</xdr:colOff>
                    <xdr:row>44</xdr:row>
                    <xdr:rowOff>38100</xdr:rowOff>
                  </from>
                  <to>
                    <xdr:col>26</xdr:col>
                    <xdr:colOff>304800</xdr:colOff>
                    <xdr:row>44</xdr:row>
                    <xdr:rowOff>241300</xdr:rowOff>
                  </to>
                </anchor>
              </controlPr>
            </control>
          </mc:Choice>
        </mc:AlternateContent>
        <mc:AlternateContent xmlns:mc="http://schemas.openxmlformats.org/markup-compatibility/2006">
          <mc:Choice Requires="x14">
            <control shapeId="4729" r:id="rId343" name="Check Box 633">
              <controlPr locked="0" defaultSize="0" autoFill="0" autoLine="0" autoPict="0">
                <anchor moveWithCells="1">
                  <from>
                    <xdr:col>27</xdr:col>
                    <xdr:colOff>50800</xdr:colOff>
                    <xdr:row>44</xdr:row>
                    <xdr:rowOff>50800</xdr:rowOff>
                  </from>
                  <to>
                    <xdr:col>27</xdr:col>
                    <xdr:colOff>304800</xdr:colOff>
                    <xdr:row>44</xdr:row>
                    <xdr:rowOff>241300</xdr:rowOff>
                  </to>
                </anchor>
              </controlPr>
            </control>
          </mc:Choice>
        </mc:AlternateContent>
        <mc:AlternateContent xmlns:mc="http://schemas.openxmlformats.org/markup-compatibility/2006">
          <mc:Choice Requires="x14">
            <control shapeId="4730" r:id="rId344" name="Check Box 634">
              <controlPr locked="0" defaultSize="0" autoFill="0" autoLine="0" autoPict="0">
                <anchor moveWithCells="1">
                  <from>
                    <xdr:col>24</xdr:col>
                    <xdr:colOff>25400</xdr:colOff>
                    <xdr:row>47</xdr:row>
                    <xdr:rowOff>50800</xdr:rowOff>
                  </from>
                  <to>
                    <xdr:col>24</xdr:col>
                    <xdr:colOff>304800</xdr:colOff>
                    <xdr:row>47</xdr:row>
                    <xdr:rowOff>241300</xdr:rowOff>
                  </to>
                </anchor>
              </controlPr>
            </control>
          </mc:Choice>
        </mc:AlternateContent>
        <mc:AlternateContent xmlns:mc="http://schemas.openxmlformats.org/markup-compatibility/2006">
          <mc:Choice Requires="x14">
            <control shapeId="4731" r:id="rId345" name="Check Box 635">
              <controlPr locked="0" defaultSize="0" autoFill="0" autoLine="0" autoPict="0">
                <anchor moveWithCells="1">
                  <from>
                    <xdr:col>25</xdr:col>
                    <xdr:colOff>50800</xdr:colOff>
                    <xdr:row>47</xdr:row>
                    <xdr:rowOff>38100</xdr:rowOff>
                  </from>
                  <to>
                    <xdr:col>25</xdr:col>
                    <xdr:colOff>304800</xdr:colOff>
                    <xdr:row>47</xdr:row>
                    <xdr:rowOff>254000</xdr:rowOff>
                  </to>
                </anchor>
              </controlPr>
            </control>
          </mc:Choice>
        </mc:AlternateContent>
        <mc:AlternateContent xmlns:mc="http://schemas.openxmlformats.org/markup-compatibility/2006">
          <mc:Choice Requires="x14">
            <control shapeId="4732" r:id="rId346" name="Check Box 636">
              <controlPr locked="0" defaultSize="0" autoFill="0" autoLine="0" autoPict="0">
                <anchor moveWithCells="1">
                  <from>
                    <xdr:col>26</xdr:col>
                    <xdr:colOff>50800</xdr:colOff>
                    <xdr:row>47</xdr:row>
                    <xdr:rowOff>38100</xdr:rowOff>
                  </from>
                  <to>
                    <xdr:col>26</xdr:col>
                    <xdr:colOff>279400</xdr:colOff>
                    <xdr:row>47</xdr:row>
                    <xdr:rowOff>241300</xdr:rowOff>
                  </to>
                </anchor>
              </controlPr>
            </control>
          </mc:Choice>
        </mc:AlternateContent>
        <mc:AlternateContent xmlns:mc="http://schemas.openxmlformats.org/markup-compatibility/2006">
          <mc:Choice Requires="x14">
            <control shapeId="4733" r:id="rId347" name="Check Box 637">
              <controlPr locked="0" defaultSize="0" autoFill="0" autoLine="0" autoPict="0">
                <anchor moveWithCells="1">
                  <from>
                    <xdr:col>27</xdr:col>
                    <xdr:colOff>50800</xdr:colOff>
                    <xdr:row>47</xdr:row>
                    <xdr:rowOff>38100</xdr:rowOff>
                  </from>
                  <to>
                    <xdr:col>27</xdr:col>
                    <xdr:colOff>279400</xdr:colOff>
                    <xdr:row>47</xdr:row>
                    <xdr:rowOff>254000</xdr:rowOff>
                  </to>
                </anchor>
              </controlPr>
            </control>
          </mc:Choice>
        </mc:AlternateContent>
        <mc:AlternateContent xmlns:mc="http://schemas.openxmlformats.org/markup-compatibility/2006">
          <mc:Choice Requires="x14">
            <control shapeId="4734" r:id="rId348" name="Check Box 638">
              <controlPr defaultSize="0" autoFill="0" autoLine="0" autoPict="0" macro="[0]!checkAllBoxesColumn_Click">
                <anchor moveWithCells="1">
                  <from>
                    <xdr:col>8</xdr:col>
                    <xdr:colOff>50800</xdr:colOff>
                    <xdr:row>7</xdr:row>
                    <xdr:rowOff>25400</xdr:rowOff>
                  </from>
                  <to>
                    <xdr:col>8</xdr:col>
                    <xdr:colOff>317500</xdr:colOff>
                    <xdr:row>7</xdr:row>
                    <xdr:rowOff>266700</xdr:rowOff>
                  </to>
                </anchor>
              </controlPr>
            </control>
          </mc:Choice>
        </mc:AlternateContent>
        <mc:AlternateContent xmlns:mc="http://schemas.openxmlformats.org/markup-compatibility/2006">
          <mc:Choice Requires="x14">
            <control shapeId="4738" r:id="rId349" name="Check Box 642">
              <controlPr defaultSize="0" autoFill="0" autoLine="0" autoPict="0" macro="[0]!checkAllBoxesColumn_Click">
                <anchor moveWithCells="1">
                  <from>
                    <xdr:col>7</xdr:col>
                    <xdr:colOff>50800</xdr:colOff>
                    <xdr:row>7</xdr:row>
                    <xdr:rowOff>25400</xdr:rowOff>
                  </from>
                  <to>
                    <xdr:col>7</xdr:col>
                    <xdr:colOff>304800</xdr:colOff>
                    <xdr:row>7</xdr:row>
                    <xdr:rowOff>266700</xdr:rowOff>
                  </to>
                </anchor>
              </controlPr>
            </control>
          </mc:Choice>
        </mc:AlternateContent>
        <mc:AlternateContent xmlns:mc="http://schemas.openxmlformats.org/markup-compatibility/2006">
          <mc:Choice Requires="x14">
            <control shapeId="4739" r:id="rId350" name="Check Box 643">
              <controlPr defaultSize="0" autoFill="0" autoLine="0" autoPict="0" macro="[0]!checkAllBoxesColumn_Click">
                <anchor moveWithCells="1">
                  <from>
                    <xdr:col>9</xdr:col>
                    <xdr:colOff>38100</xdr:colOff>
                    <xdr:row>7</xdr:row>
                    <xdr:rowOff>25400</xdr:rowOff>
                  </from>
                  <to>
                    <xdr:col>9</xdr:col>
                    <xdr:colOff>304800</xdr:colOff>
                    <xdr:row>7</xdr:row>
                    <xdr:rowOff>266700</xdr:rowOff>
                  </to>
                </anchor>
              </controlPr>
            </control>
          </mc:Choice>
        </mc:AlternateContent>
        <mc:AlternateContent xmlns:mc="http://schemas.openxmlformats.org/markup-compatibility/2006">
          <mc:Choice Requires="x14">
            <control shapeId="4740" r:id="rId351" name="Check Box 644">
              <controlPr defaultSize="0" autoFill="0" autoLine="0" autoPict="0" macro="[0]!checkAllBoxesColumn_Click">
                <anchor moveWithCells="1">
                  <from>
                    <xdr:col>10</xdr:col>
                    <xdr:colOff>25400</xdr:colOff>
                    <xdr:row>7</xdr:row>
                    <xdr:rowOff>25400</xdr:rowOff>
                  </from>
                  <to>
                    <xdr:col>10</xdr:col>
                    <xdr:colOff>304800</xdr:colOff>
                    <xdr:row>7</xdr:row>
                    <xdr:rowOff>266700</xdr:rowOff>
                  </to>
                </anchor>
              </controlPr>
            </control>
          </mc:Choice>
        </mc:AlternateContent>
        <mc:AlternateContent xmlns:mc="http://schemas.openxmlformats.org/markup-compatibility/2006">
          <mc:Choice Requires="x14">
            <control shapeId="4741" r:id="rId352" name="Check Box 645">
              <controlPr locked="0" defaultSize="0" autoFill="0" autoLine="0" autoPict="0" macro="[0]!checkAllBoxesColumn_Click">
                <anchor moveWithCells="1">
                  <from>
                    <xdr:col>8</xdr:col>
                    <xdr:colOff>50800</xdr:colOff>
                    <xdr:row>25</xdr:row>
                    <xdr:rowOff>25400</xdr:rowOff>
                  </from>
                  <to>
                    <xdr:col>8</xdr:col>
                    <xdr:colOff>317500</xdr:colOff>
                    <xdr:row>25</xdr:row>
                    <xdr:rowOff>266700</xdr:rowOff>
                  </to>
                </anchor>
              </controlPr>
            </control>
          </mc:Choice>
        </mc:AlternateContent>
        <mc:AlternateContent xmlns:mc="http://schemas.openxmlformats.org/markup-compatibility/2006">
          <mc:Choice Requires="x14">
            <control shapeId="4742" r:id="rId353" name="Check Box 646">
              <controlPr locked="0" defaultSize="0" autoFill="0" autoLine="0" autoPict="0" macro="[0]!checkAllBoxesColumn_Click">
                <anchor moveWithCells="1">
                  <from>
                    <xdr:col>7</xdr:col>
                    <xdr:colOff>50800</xdr:colOff>
                    <xdr:row>25</xdr:row>
                    <xdr:rowOff>12700</xdr:rowOff>
                  </from>
                  <to>
                    <xdr:col>7</xdr:col>
                    <xdr:colOff>304800</xdr:colOff>
                    <xdr:row>25</xdr:row>
                    <xdr:rowOff>266700</xdr:rowOff>
                  </to>
                </anchor>
              </controlPr>
            </control>
          </mc:Choice>
        </mc:AlternateContent>
        <mc:AlternateContent xmlns:mc="http://schemas.openxmlformats.org/markup-compatibility/2006">
          <mc:Choice Requires="x14">
            <control shapeId="4743" r:id="rId354" name="Check Box 647">
              <controlPr locked="0" defaultSize="0" autoFill="0" autoLine="0" autoPict="0" macro="[0]!checkAllBoxesColumn_Click">
                <anchor moveWithCells="1">
                  <from>
                    <xdr:col>9</xdr:col>
                    <xdr:colOff>38100</xdr:colOff>
                    <xdr:row>25</xdr:row>
                    <xdr:rowOff>25400</xdr:rowOff>
                  </from>
                  <to>
                    <xdr:col>9</xdr:col>
                    <xdr:colOff>304800</xdr:colOff>
                    <xdr:row>25</xdr:row>
                    <xdr:rowOff>266700</xdr:rowOff>
                  </to>
                </anchor>
              </controlPr>
            </control>
          </mc:Choice>
        </mc:AlternateContent>
        <mc:AlternateContent xmlns:mc="http://schemas.openxmlformats.org/markup-compatibility/2006">
          <mc:Choice Requires="x14">
            <control shapeId="4744" r:id="rId355" name="Check Box 648">
              <controlPr locked="0" defaultSize="0" autoFill="0" autoLine="0" autoPict="0" macro="[0]!checkAllBoxesColumn_Click">
                <anchor moveWithCells="1">
                  <from>
                    <xdr:col>10</xdr:col>
                    <xdr:colOff>25400</xdr:colOff>
                    <xdr:row>25</xdr:row>
                    <xdr:rowOff>12700</xdr:rowOff>
                  </from>
                  <to>
                    <xdr:col>10</xdr:col>
                    <xdr:colOff>304800</xdr:colOff>
                    <xdr:row>25</xdr:row>
                    <xdr:rowOff>266700</xdr:rowOff>
                  </to>
                </anchor>
              </controlPr>
            </control>
          </mc:Choice>
        </mc:AlternateContent>
        <mc:AlternateContent xmlns:mc="http://schemas.openxmlformats.org/markup-compatibility/2006">
          <mc:Choice Requires="x14">
            <control shapeId="4745" r:id="rId356" name="Check Box 649">
              <controlPr locked="0" defaultSize="0" autoFill="0" autoLine="0" autoPict="0" macro="[0]!checkAllBoxesColumn_Click">
                <anchor moveWithCells="1">
                  <from>
                    <xdr:col>8</xdr:col>
                    <xdr:colOff>63500</xdr:colOff>
                    <xdr:row>45</xdr:row>
                    <xdr:rowOff>25400</xdr:rowOff>
                  </from>
                  <to>
                    <xdr:col>9</xdr:col>
                    <xdr:colOff>0</xdr:colOff>
                    <xdr:row>45</xdr:row>
                    <xdr:rowOff>266700</xdr:rowOff>
                  </to>
                </anchor>
              </controlPr>
            </control>
          </mc:Choice>
        </mc:AlternateContent>
        <mc:AlternateContent xmlns:mc="http://schemas.openxmlformats.org/markup-compatibility/2006">
          <mc:Choice Requires="x14">
            <control shapeId="4746" r:id="rId357" name="Check Box 650">
              <controlPr locked="0" defaultSize="0" autoFill="0" autoLine="0" autoPict="0" macro="[0]!checkAllBoxesColumn_Click">
                <anchor moveWithCells="1">
                  <from>
                    <xdr:col>7</xdr:col>
                    <xdr:colOff>63500</xdr:colOff>
                    <xdr:row>45</xdr:row>
                    <xdr:rowOff>12700</xdr:rowOff>
                  </from>
                  <to>
                    <xdr:col>7</xdr:col>
                    <xdr:colOff>317500</xdr:colOff>
                    <xdr:row>45</xdr:row>
                    <xdr:rowOff>266700</xdr:rowOff>
                  </to>
                </anchor>
              </controlPr>
            </control>
          </mc:Choice>
        </mc:AlternateContent>
        <mc:AlternateContent xmlns:mc="http://schemas.openxmlformats.org/markup-compatibility/2006">
          <mc:Choice Requires="x14">
            <control shapeId="4747" r:id="rId358" name="Check Box 651">
              <controlPr locked="0" defaultSize="0" autoFill="0" autoLine="0" autoPict="0" macro="[0]!checkAllBoxesColumn_Click">
                <anchor moveWithCells="1">
                  <from>
                    <xdr:col>9</xdr:col>
                    <xdr:colOff>50800</xdr:colOff>
                    <xdr:row>45</xdr:row>
                    <xdr:rowOff>25400</xdr:rowOff>
                  </from>
                  <to>
                    <xdr:col>9</xdr:col>
                    <xdr:colOff>317500</xdr:colOff>
                    <xdr:row>45</xdr:row>
                    <xdr:rowOff>266700</xdr:rowOff>
                  </to>
                </anchor>
              </controlPr>
            </control>
          </mc:Choice>
        </mc:AlternateContent>
        <mc:AlternateContent xmlns:mc="http://schemas.openxmlformats.org/markup-compatibility/2006">
          <mc:Choice Requires="x14">
            <control shapeId="4748" r:id="rId359" name="Check Box 652">
              <controlPr locked="0" defaultSize="0" autoFill="0" autoLine="0" autoPict="0" macro="[0]!checkAllBoxesColumn_Click">
                <anchor moveWithCells="1">
                  <from>
                    <xdr:col>10</xdr:col>
                    <xdr:colOff>38100</xdr:colOff>
                    <xdr:row>45</xdr:row>
                    <xdr:rowOff>12700</xdr:rowOff>
                  </from>
                  <to>
                    <xdr:col>10</xdr:col>
                    <xdr:colOff>304800</xdr:colOff>
                    <xdr:row>45</xdr:row>
                    <xdr:rowOff>266700</xdr:rowOff>
                  </to>
                </anchor>
              </controlPr>
            </control>
          </mc:Choice>
        </mc:AlternateContent>
        <mc:AlternateContent xmlns:mc="http://schemas.openxmlformats.org/markup-compatibility/2006">
          <mc:Choice Requires="x14">
            <control shapeId="4749" r:id="rId360" name="Check Box 653">
              <controlPr locked="0" defaultSize="0" autoFill="0" autoLine="0" autoPict="0" macro="[0]!checkAllBoxesColumn_Click">
                <anchor moveWithCells="1">
                  <from>
                    <xdr:col>25</xdr:col>
                    <xdr:colOff>50800</xdr:colOff>
                    <xdr:row>7</xdr:row>
                    <xdr:rowOff>38100</xdr:rowOff>
                  </from>
                  <to>
                    <xdr:col>25</xdr:col>
                    <xdr:colOff>304800</xdr:colOff>
                    <xdr:row>8</xdr:row>
                    <xdr:rowOff>0</xdr:rowOff>
                  </to>
                </anchor>
              </controlPr>
            </control>
          </mc:Choice>
        </mc:AlternateContent>
        <mc:AlternateContent xmlns:mc="http://schemas.openxmlformats.org/markup-compatibility/2006">
          <mc:Choice Requires="x14">
            <control shapeId="4750" r:id="rId361" name="Check Box 654">
              <controlPr locked="0" defaultSize="0" autoFill="0" autoLine="0" autoPict="0" macro="[0]!checkAllBoxesColumn_Click">
                <anchor moveWithCells="1">
                  <from>
                    <xdr:col>24</xdr:col>
                    <xdr:colOff>50800</xdr:colOff>
                    <xdr:row>7</xdr:row>
                    <xdr:rowOff>25400</xdr:rowOff>
                  </from>
                  <to>
                    <xdr:col>24</xdr:col>
                    <xdr:colOff>304800</xdr:colOff>
                    <xdr:row>8</xdr:row>
                    <xdr:rowOff>0</xdr:rowOff>
                  </to>
                </anchor>
              </controlPr>
            </control>
          </mc:Choice>
        </mc:AlternateContent>
        <mc:AlternateContent xmlns:mc="http://schemas.openxmlformats.org/markup-compatibility/2006">
          <mc:Choice Requires="x14">
            <control shapeId="4751" r:id="rId362" name="Check Box 655">
              <controlPr locked="0" defaultSize="0" autoFill="0" autoLine="0" autoPict="0" macro="[0]!checkAllBoxesColumn_Click">
                <anchor moveWithCells="1">
                  <from>
                    <xdr:col>26</xdr:col>
                    <xdr:colOff>38100</xdr:colOff>
                    <xdr:row>7</xdr:row>
                    <xdr:rowOff>38100</xdr:rowOff>
                  </from>
                  <to>
                    <xdr:col>26</xdr:col>
                    <xdr:colOff>304800</xdr:colOff>
                    <xdr:row>8</xdr:row>
                    <xdr:rowOff>0</xdr:rowOff>
                  </to>
                </anchor>
              </controlPr>
            </control>
          </mc:Choice>
        </mc:AlternateContent>
        <mc:AlternateContent xmlns:mc="http://schemas.openxmlformats.org/markup-compatibility/2006">
          <mc:Choice Requires="x14">
            <control shapeId="4752" r:id="rId363" name="Check Box 656">
              <controlPr locked="0" defaultSize="0" autoFill="0" autoLine="0" autoPict="0" macro="[0]!checkAllBoxesColumn_Click">
                <anchor moveWithCells="1">
                  <from>
                    <xdr:col>27</xdr:col>
                    <xdr:colOff>25400</xdr:colOff>
                    <xdr:row>7</xdr:row>
                    <xdr:rowOff>25400</xdr:rowOff>
                  </from>
                  <to>
                    <xdr:col>27</xdr:col>
                    <xdr:colOff>279400</xdr:colOff>
                    <xdr:row>8</xdr:row>
                    <xdr:rowOff>0</xdr:rowOff>
                  </to>
                </anchor>
              </controlPr>
            </control>
          </mc:Choice>
        </mc:AlternateContent>
        <mc:AlternateContent xmlns:mc="http://schemas.openxmlformats.org/markup-compatibility/2006">
          <mc:Choice Requires="x14">
            <control shapeId="4753" r:id="rId364" name="Check Box 657">
              <controlPr locked="0" defaultSize="0" autoFill="0" autoLine="0" autoPict="0">
                <anchor moveWithCells="1">
                  <from>
                    <xdr:col>7</xdr:col>
                    <xdr:colOff>63500</xdr:colOff>
                    <xdr:row>14</xdr:row>
                    <xdr:rowOff>63500</xdr:rowOff>
                  </from>
                  <to>
                    <xdr:col>7</xdr:col>
                    <xdr:colOff>279400</xdr:colOff>
                    <xdr:row>14</xdr:row>
                    <xdr:rowOff>241300</xdr:rowOff>
                  </to>
                </anchor>
              </controlPr>
            </control>
          </mc:Choice>
        </mc:AlternateContent>
        <mc:AlternateContent xmlns:mc="http://schemas.openxmlformats.org/markup-compatibility/2006">
          <mc:Choice Requires="x14">
            <control shapeId="4754" r:id="rId365" name="Check Box 658">
              <controlPr locked="0" defaultSize="0" autoFill="0" autoLine="0" autoPict="0">
                <anchor moveWithCells="1">
                  <from>
                    <xdr:col>8</xdr:col>
                    <xdr:colOff>50800</xdr:colOff>
                    <xdr:row>14</xdr:row>
                    <xdr:rowOff>50800</xdr:rowOff>
                  </from>
                  <to>
                    <xdr:col>8</xdr:col>
                    <xdr:colOff>279400</xdr:colOff>
                    <xdr:row>14</xdr:row>
                    <xdr:rowOff>254000</xdr:rowOff>
                  </to>
                </anchor>
              </controlPr>
            </control>
          </mc:Choice>
        </mc:AlternateContent>
        <mc:AlternateContent xmlns:mc="http://schemas.openxmlformats.org/markup-compatibility/2006">
          <mc:Choice Requires="x14">
            <control shapeId="4755" r:id="rId366" name="Check Box 659">
              <controlPr locked="0" defaultSize="0" autoFill="0" autoLine="0" autoPict="0">
                <anchor moveWithCells="1">
                  <from>
                    <xdr:col>9</xdr:col>
                    <xdr:colOff>38100</xdr:colOff>
                    <xdr:row>14</xdr:row>
                    <xdr:rowOff>63500</xdr:rowOff>
                  </from>
                  <to>
                    <xdr:col>9</xdr:col>
                    <xdr:colOff>304800</xdr:colOff>
                    <xdr:row>14</xdr:row>
                    <xdr:rowOff>254000</xdr:rowOff>
                  </to>
                </anchor>
              </controlPr>
            </control>
          </mc:Choice>
        </mc:AlternateContent>
        <mc:AlternateContent xmlns:mc="http://schemas.openxmlformats.org/markup-compatibility/2006">
          <mc:Choice Requires="x14">
            <control shapeId="4756" r:id="rId367" name="Check Box 660">
              <controlPr locked="0" defaultSize="0" autoFill="0" autoLine="0" autoPict="0">
                <anchor moveWithCells="1">
                  <from>
                    <xdr:col>10</xdr:col>
                    <xdr:colOff>63500</xdr:colOff>
                    <xdr:row>14</xdr:row>
                    <xdr:rowOff>63500</xdr:rowOff>
                  </from>
                  <to>
                    <xdr:col>10</xdr:col>
                    <xdr:colOff>279400</xdr:colOff>
                    <xdr:row>14</xdr:row>
                    <xdr:rowOff>254000</xdr:rowOff>
                  </to>
                </anchor>
              </controlPr>
            </control>
          </mc:Choice>
        </mc:AlternateContent>
        <mc:AlternateContent xmlns:mc="http://schemas.openxmlformats.org/markup-compatibility/2006">
          <mc:Choice Requires="x14">
            <control shapeId="4757" r:id="rId368" name="Check Box 661">
              <controlPr locked="0" defaultSize="0" autoFill="0" autoLine="0" autoPict="0">
                <anchor moveWithCells="1">
                  <from>
                    <xdr:col>16</xdr:col>
                    <xdr:colOff>12700</xdr:colOff>
                    <xdr:row>3</xdr:row>
                    <xdr:rowOff>228600</xdr:rowOff>
                  </from>
                  <to>
                    <xdr:col>18</xdr:col>
                    <xdr:colOff>139700</xdr:colOff>
                    <xdr:row>5</xdr:row>
                    <xdr:rowOff>50800</xdr:rowOff>
                  </to>
                </anchor>
              </controlPr>
            </control>
          </mc:Choice>
        </mc:AlternateContent>
        <mc:AlternateContent xmlns:mc="http://schemas.openxmlformats.org/markup-compatibility/2006">
          <mc:Choice Requires="x14">
            <control shapeId="4758" r:id="rId369" name="Check Box 662">
              <controlPr locked="0" defaultSize="0" autoFill="0" autoLine="0" autoPict="0">
                <anchor moveWithCells="1">
                  <from>
                    <xdr:col>9</xdr:col>
                    <xdr:colOff>38100</xdr:colOff>
                    <xdr:row>38</xdr:row>
                    <xdr:rowOff>50800</xdr:rowOff>
                  </from>
                  <to>
                    <xdr:col>9</xdr:col>
                    <xdr:colOff>304800</xdr:colOff>
                    <xdr:row>38</xdr:row>
                    <xdr:rowOff>241300</xdr:rowOff>
                  </to>
                </anchor>
              </controlPr>
            </control>
          </mc:Choice>
        </mc:AlternateContent>
        <mc:AlternateContent xmlns:mc="http://schemas.openxmlformats.org/markup-compatibility/2006">
          <mc:Choice Requires="x14">
            <control shapeId="4759" r:id="rId370" name="Check Box 663">
              <controlPr locked="0" defaultSize="0" autoFill="0" autoLine="0" autoPict="0">
                <anchor moveWithCells="1">
                  <from>
                    <xdr:col>10</xdr:col>
                    <xdr:colOff>50800</xdr:colOff>
                    <xdr:row>38</xdr:row>
                    <xdr:rowOff>50800</xdr:rowOff>
                  </from>
                  <to>
                    <xdr:col>10</xdr:col>
                    <xdr:colOff>266700</xdr:colOff>
                    <xdr:row>38</xdr:row>
                    <xdr:rowOff>241300</xdr:rowOff>
                  </to>
                </anchor>
              </controlPr>
            </control>
          </mc:Choice>
        </mc:AlternateContent>
        <mc:AlternateContent xmlns:mc="http://schemas.openxmlformats.org/markup-compatibility/2006">
          <mc:Choice Requires="x14">
            <control shapeId="4760" r:id="rId371" name="Check Box 664">
              <controlPr locked="0" defaultSize="0" autoFill="0" autoLine="0" autoPict="0">
                <anchor moveWithCells="1">
                  <from>
                    <xdr:col>7</xdr:col>
                    <xdr:colOff>38100</xdr:colOff>
                    <xdr:row>38</xdr:row>
                    <xdr:rowOff>50800</xdr:rowOff>
                  </from>
                  <to>
                    <xdr:col>7</xdr:col>
                    <xdr:colOff>304800</xdr:colOff>
                    <xdr:row>38</xdr:row>
                    <xdr:rowOff>241300</xdr:rowOff>
                  </to>
                </anchor>
              </controlPr>
            </control>
          </mc:Choice>
        </mc:AlternateContent>
        <mc:AlternateContent xmlns:mc="http://schemas.openxmlformats.org/markup-compatibility/2006">
          <mc:Choice Requires="x14">
            <control shapeId="4761" r:id="rId372" name="Check Box 665">
              <controlPr locked="0" defaultSize="0" autoFill="0" autoLine="0" autoPict="0">
                <anchor moveWithCells="1">
                  <from>
                    <xdr:col>8</xdr:col>
                    <xdr:colOff>38100</xdr:colOff>
                    <xdr:row>38</xdr:row>
                    <xdr:rowOff>50800</xdr:rowOff>
                  </from>
                  <to>
                    <xdr:col>8</xdr:col>
                    <xdr:colOff>304800</xdr:colOff>
                    <xdr:row>38</xdr:row>
                    <xdr:rowOff>241300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dimension ref="B13:R45"/>
  <sheetViews>
    <sheetView topLeftCell="A16" workbookViewId="0">
      <selection activeCell="K13" sqref="K13"/>
    </sheetView>
  </sheetViews>
  <sheetFormatPr baseColWidth="10" defaultColWidth="8.83203125" defaultRowHeight="15"/>
  <cols>
    <col min="2" max="2" width="16.1640625" customWidth="1"/>
    <col min="3" max="4" width="9.1640625" style="125" customWidth="1"/>
    <col min="5" max="6" width="9.1640625" style="125" hidden="1" customWidth="1"/>
    <col min="12" max="12" width="9.1640625" customWidth="1"/>
    <col min="13" max="13" width="16.33203125" customWidth="1"/>
    <col min="14" max="14" width="20" customWidth="1"/>
    <col min="15" max="15" width="11.5" customWidth="1"/>
    <col min="16" max="16" width="20.33203125" customWidth="1"/>
    <col min="18" max="18" width="9.1640625" style="125" customWidth="1"/>
  </cols>
  <sheetData>
    <row r="13" spans="2:17" ht="16" thickBot="1"/>
    <row r="14" spans="2:17" ht="16" thickTop="1">
      <c r="B14" s="891" t="s">
        <v>28</v>
      </c>
      <c r="C14" s="892"/>
      <c r="D14" s="892"/>
      <c r="E14" s="892"/>
      <c r="F14" s="892"/>
      <c r="G14" s="892"/>
      <c r="H14" s="892"/>
      <c r="I14" s="892"/>
      <c r="J14" s="893"/>
    </row>
    <row r="15" spans="2:17">
      <c r="B15" s="894">
        <f>'Vessel Profile'!C30</f>
        <v>0</v>
      </c>
      <c r="C15" s="895"/>
      <c r="D15" s="895"/>
      <c r="E15" s="895"/>
      <c r="F15" s="895"/>
      <c r="G15" s="895"/>
      <c r="H15" s="895"/>
      <c r="I15" s="895"/>
      <c r="J15" s="896"/>
    </row>
    <row r="16" spans="2:17" ht="17" thickBot="1">
      <c r="B16" s="882" t="b">
        <v>0</v>
      </c>
      <c r="C16" s="883"/>
      <c r="D16" s="883"/>
      <c r="E16" s="883"/>
      <c r="F16" s="883"/>
      <c r="G16" s="883"/>
      <c r="H16" s="883"/>
      <c r="I16" s="883"/>
      <c r="J16" s="884"/>
      <c r="L16" s="252"/>
      <c r="M16" s="252"/>
      <c r="N16" s="252"/>
      <c r="O16" s="252"/>
      <c r="P16" s="252"/>
      <c r="Q16" s="252"/>
    </row>
    <row r="17" spans="2:17" ht="15.75" customHeight="1" thickTop="1">
      <c r="B17" s="270"/>
      <c r="C17" s="874" t="s">
        <v>103</v>
      </c>
      <c r="D17" s="874" t="s">
        <v>108</v>
      </c>
      <c r="E17" s="874" t="s">
        <v>103</v>
      </c>
      <c r="F17" s="874" t="s">
        <v>108</v>
      </c>
      <c r="G17" s="654" t="s">
        <v>30</v>
      </c>
      <c r="H17" s="654"/>
      <c r="I17" s="655">
        <f>IF($B$16,E19,C19)</f>
        <v>0</v>
      </c>
      <c r="J17" s="656">
        <f>IF($B$16,F19,D19)</f>
        <v>0</v>
      </c>
      <c r="L17" s="252"/>
      <c r="M17" s="885" t="s">
        <v>361</v>
      </c>
      <c r="N17" s="886"/>
      <c r="O17" s="886"/>
      <c r="P17" s="887"/>
      <c r="Q17" s="252"/>
    </row>
    <row r="18" spans="2:17" ht="15" customHeight="1">
      <c r="B18" s="11"/>
      <c r="C18" s="875"/>
      <c r="D18" s="875"/>
      <c r="E18" s="875"/>
      <c r="F18" s="875"/>
      <c r="G18" s="657" t="s">
        <v>31</v>
      </c>
      <c r="H18" s="657" t="s">
        <v>32</v>
      </c>
      <c r="I18" s="655">
        <f>IF($B$16,E19,C19)</f>
        <v>0</v>
      </c>
      <c r="J18" s="658">
        <f>IF($B$16,F19,D19)</f>
        <v>0</v>
      </c>
      <c r="L18" s="252"/>
      <c r="M18" s="888"/>
      <c r="N18" s="889"/>
      <c r="O18" s="889"/>
      <c r="P18" s="890"/>
      <c r="Q18" s="252"/>
    </row>
    <row r="19" spans="2:17" ht="16.5" customHeight="1">
      <c r="B19" s="11" t="s">
        <v>369</v>
      </c>
      <c r="C19" s="535">
        <f>'Operating Mode 1'!Q4</f>
        <v>0</v>
      </c>
      <c r="D19" s="535">
        <f>'Operating Mode 1'!R4</f>
        <v>0</v>
      </c>
      <c r="E19" s="119"/>
      <c r="F19" s="119"/>
      <c r="G19" s="206">
        <f>IF(AND('Vessel Profile'!$C$12&gt;=30,'Vessel Profile'!$C$12&lt;=40),'Speed Data'!$E$3*(EXP('Speed Data'!$E$4*I17)),IF(AND('Vessel Profile'!$C$12&gt;=40,'Vessel Profile'!$C$12&lt;=60),'Speed Data'!$K$3*(EXP('Speed Data'!$K$4*I17)),IF('Vessel Profile'!$C$12&gt;60,'Speed Data'!$W$3*(EXP('Speed Data'!$W$4*I17)),0)))*IF(C20,0.5,1)</f>
        <v>0</v>
      </c>
      <c r="H19" s="206">
        <f>IF(AND('Vessel Profile'!$C$12&gt;=30,'Vessel Profile'!$C$12&lt;=40),'Speed Data'!$E$3*(EXP('Speed Data'!$E$4*J17)),IF(AND('Vessel Profile'!$C$12&gt;=40,'Vessel Profile'!$C$12&lt;=60),'Speed Data'!$K$3*(EXP('Speed Data'!$K$4*J17)),IF('Vessel Profile'!$C$12&gt;60,'Speed Data'!$W$3*(EXP('Speed Data'!$W$4*J17)),0)))*IF(C20,0.5,1)</f>
        <v>0</v>
      </c>
      <c r="I19" s="659" t="s">
        <v>35</v>
      </c>
      <c r="J19" s="660"/>
      <c r="L19" s="252"/>
      <c r="M19" s="460" t="s">
        <v>362</v>
      </c>
      <c r="N19" s="90"/>
      <c r="O19" s="90"/>
      <c r="P19" s="92"/>
      <c r="Q19" s="252"/>
    </row>
    <row r="20" spans="2:17" ht="16.5" customHeight="1" thickBot="1">
      <c r="B20" s="489"/>
      <c r="C20" s="536" t="b">
        <f>'Operating Mode 1'!Q5</f>
        <v>0</v>
      </c>
      <c r="D20" s="671"/>
      <c r="E20" s="492"/>
      <c r="F20" s="493"/>
      <c r="G20" s="206">
        <f>IF(C20,G19,0)</f>
        <v>0</v>
      </c>
      <c r="H20" s="206">
        <f>IF(C20,H19,0)</f>
        <v>0</v>
      </c>
      <c r="I20" s="659" t="s">
        <v>86</v>
      </c>
      <c r="J20" s="661"/>
      <c r="L20" s="252"/>
      <c r="M20" s="91" t="s">
        <v>363</v>
      </c>
      <c r="N20" s="90" t="s">
        <v>364</v>
      </c>
      <c r="O20" s="90" t="s">
        <v>365</v>
      </c>
      <c r="P20" s="92" t="s">
        <v>366</v>
      </c>
      <c r="Q20" s="252"/>
    </row>
    <row r="21" spans="2:17" ht="15.75" customHeight="1" thickTop="1">
      <c r="B21" s="270"/>
      <c r="C21" s="876" t="s">
        <v>269</v>
      </c>
      <c r="D21" s="876" t="s">
        <v>115</v>
      </c>
      <c r="E21" s="878" t="s">
        <v>269</v>
      </c>
      <c r="F21" s="878" t="s">
        <v>115</v>
      </c>
      <c r="G21" s="662" t="s">
        <v>359</v>
      </c>
      <c r="H21" s="663"/>
      <c r="I21" s="663"/>
      <c r="J21" s="664"/>
      <c r="L21" s="252"/>
      <c r="M21" s="461">
        <v>130</v>
      </c>
      <c r="N21" s="119">
        <v>3</v>
      </c>
      <c r="O21" s="453">
        <v>750</v>
      </c>
      <c r="P21" s="462">
        <v>0.5</v>
      </c>
      <c r="Q21" s="252"/>
    </row>
    <row r="22" spans="2:17" ht="17" thickBot="1">
      <c r="B22" s="28"/>
      <c r="C22" s="877"/>
      <c r="D22" s="877"/>
      <c r="E22" s="879"/>
      <c r="F22" s="879"/>
      <c r="G22" s="665" t="s">
        <v>32</v>
      </c>
      <c r="H22" s="665" t="s">
        <v>32</v>
      </c>
      <c r="I22" s="666"/>
      <c r="J22" s="660"/>
      <c r="L22" s="252"/>
      <c r="M22" s="463" t="s">
        <v>367</v>
      </c>
      <c r="N22" s="464">
        <f>((M21*N21)+(O21*P21))/(M21+O21)</f>
        <v>0.86931818181818177</v>
      </c>
      <c r="O22" s="133"/>
      <c r="P22" s="133"/>
      <c r="Q22" s="252"/>
    </row>
    <row r="23" spans="2:17" ht="16" thickTop="1">
      <c r="B23" s="11" t="s">
        <v>36</v>
      </c>
      <c r="C23" s="672">
        <f>SUMIF('Operating Mode 1'!Y9:Y53,TRUE,'Operating Mode 1'!V9:V53)/AlternatorEfficiency</f>
        <v>0</v>
      </c>
      <c r="D23" s="672">
        <f>SUMIF('Operating Mode 1'!Y9:Y53,TRUE,'Operating Mode 1'!X9:X53)/AlternatorEfficiency</f>
        <v>0</v>
      </c>
      <c r="E23" s="465">
        <v>0</v>
      </c>
      <c r="F23" s="465">
        <v>0</v>
      </c>
      <c r="G23" s="206">
        <f t="shared" ref="G23:H26" si="0">IF($B$16=FALSE,C23/746,E23/746)</f>
        <v>0</v>
      </c>
      <c r="H23" s="206">
        <f t="shared" si="0"/>
        <v>0</v>
      </c>
      <c r="I23" s="667"/>
      <c r="J23" s="660"/>
      <c r="L23" s="252"/>
      <c r="M23" s="252"/>
      <c r="N23" s="252"/>
      <c r="O23" s="252"/>
      <c r="P23" s="252"/>
      <c r="Q23" s="252"/>
    </row>
    <row r="24" spans="2:17">
      <c r="B24" s="11" t="s">
        <v>39</v>
      </c>
      <c r="C24" s="672">
        <f>SUMIF('Operating Mode 1'!Z9:Z53,TRUE,'Operating Mode 1'!V9:V53)/AlternatorEfficiency</f>
        <v>0</v>
      </c>
      <c r="D24" s="672">
        <f>SUMIF('Operating Mode 1'!Z9:Z53,TRUE,'Operating Mode 1'!X9:X53)/AlternatorEfficiency</f>
        <v>0</v>
      </c>
      <c r="E24" s="465">
        <v>0</v>
      </c>
      <c r="F24" s="465">
        <v>0</v>
      </c>
      <c r="G24" s="206">
        <f t="shared" si="0"/>
        <v>0</v>
      </c>
      <c r="H24" s="206">
        <f t="shared" si="0"/>
        <v>0</v>
      </c>
      <c r="I24" s="667"/>
      <c r="J24" s="660"/>
    </row>
    <row r="25" spans="2:17">
      <c r="B25" s="11" t="s">
        <v>37</v>
      </c>
      <c r="C25" s="672">
        <f>SUMIF('Operating Mode 1'!AA9:AA53,TRUE,'Operating Mode 1'!V9:V53)/AlternatorEfficiency</f>
        <v>0</v>
      </c>
      <c r="D25" s="672">
        <f>SUMIF('Operating Mode 1'!AA9:AA53,TRUE,'Operating Mode 1'!X9:X53)/AlternatorEfficiency</f>
        <v>0</v>
      </c>
      <c r="E25" s="465">
        <v>0</v>
      </c>
      <c r="F25" s="465">
        <v>0</v>
      </c>
      <c r="G25" s="206">
        <f t="shared" si="0"/>
        <v>0</v>
      </c>
      <c r="H25" s="206">
        <f t="shared" si="0"/>
        <v>0</v>
      </c>
      <c r="I25" s="668"/>
      <c r="J25" s="660"/>
    </row>
    <row r="26" spans="2:17" ht="16" thickBot="1">
      <c r="B26" s="8" t="s">
        <v>38</v>
      </c>
      <c r="C26" s="672">
        <f>SUMIF('Operating Mode 1'!AB9:AB53,TRUE,'Operating Mode 1'!V9:V53)/AlternatorEfficiency</f>
        <v>0</v>
      </c>
      <c r="D26" s="672">
        <f>SUMIF('Operating Mode 1'!AB9:AB53,TRUE,'Operating Mode 1'!X9:X53)/AlternatorEfficiency</f>
        <v>0</v>
      </c>
      <c r="E26" s="465">
        <v>0</v>
      </c>
      <c r="F26" s="465">
        <v>0</v>
      </c>
      <c r="G26" s="206">
        <f t="shared" si="0"/>
        <v>0</v>
      </c>
      <c r="H26" s="206">
        <f t="shared" si="0"/>
        <v>0</v>
      </c>
      <c r="I26" s="666"/>
      <c r="J26" s="660"/>
    </row>
    <row r="27" spans="2:17" ht="15.75" customHeight="1" thickTop="1">
      <c r="B27" s="270"/>
      <c r="C27" s="876" t="s">
        <v>270</v>
      </c>
      <c r="D27" s="876" t="s">
        <v>271</v>
      </c>
      <c r="E27" s="878" t="s">
        <v>270</v>
      </c>
      <c r="F27" s="878" t="s">
        <v>271</v>
      </c>
      <c r="G27" s="662" t="s">
        <v>277</v>
      </c>
      <c r="H27" s="663"/>
      <c r="I27" s="663"/>
      <c r="J27" s="664"/>
    </row>
    <row r="28" spans="2:17" ht="16">
      <c r="B28" s="28"/>
      <c r="C28" s="877"/>
      <c r="D28" s="877"/>
      <c r="E28" s="879"/>
      <c r="F28" s="879"/>
      <c r="G28" s="665" t="s">
        <v>32</v>
      </c>
      <c r="H28" s="665" t="s">
        <v>32</v>
      </c>
      <c r="I28" s="666"/>
      <c r="J28" s="660"/>
    </row>
    <row r="29" spans="2:17">
      <c r="B29" s="11" t="s">
        <v>36</v>
      </c>
      <c r="C29" s="672">
        <f>SUMIF('Operating Mode 1'!H9:H20,TRUE,'Operating Mode 1'!F9:F20)</f>
        <v>0</v>
      </c>
      <c r="D29" s="672">
        <f>SUMIF('Operating Mode 1'!H9:H20,TRUE,'Operating Mode 1'!G9:G20)</f>
        <v>0</v>
      </c>
      <c r="E29" s="465">
        <v>0</v>
      </c>
      <c r="F29" s="465">
        <v>0</v>
      </c>
      <c r="G29" s="206">
        <f t="shared" ref="G29:H32" si="1">IF($B$16=FALSE,C29/0.746,E29/0.746)</f>
        <v>0</v>
      </c>
      <c r="H29" s="206">
        <f t="shared" si="1"/>
        <v>0</v>
      </c>
      <c r="I29" s="667"/>
      <c r="J29" s="660"/>
    </row>
    <row r="30" spans="2:17">
      <c r="B30" s="11" t="s">
        <v>39</v>
      </c>
      <c r="C30" s="672">
        <f>SUMIF('Operating Mode 1'!I9:I20,TRUE,'Operating Mode 1'!F9:F20)</f>
        <v>0</v>
      </c>
      <c r="D30" s="672">
        <f>SUMIF('Operating Mode 1'!I9:I20,TRUE,'Operating Mode 1'!G9:G20)</f>
        <v>0</v>
      </c>
      <c r="E30" s="465">
        <v>0</v>
      </c>
      <c r="F30" s="465">
        <v>0</v>
      </c>
      <c r="G30" s="206">
        <f t="shared" si="1"/>
        <v>0</v>
      </c>
      <c r="H30" s="206">
        <f t="shared" si="1"/>
        <v>0</v>
      </c>
      <c r="I30" s="667"/>
      <c r="J30" s="660"/>
    </row>
    <row r="31" spans="2:17">
      <c r="B31" s="11" t="s">
        <v>37</v>
      </c>
      <c r="C31" s="672">
        <f>SUMIF('Operating Mode 1'!J9:J20,TRUE,'Operating Mode 1'!F9:F20)</f>
        <v>0</v>
      </c>
      <c r="D31" s="672">
        <f>SUMIF('Operating Mode 1'!J9:J20,TRUE,'Operating Mode 1'!G9:G20)</f>
        <v>0</v>
      </c>
      <c r="E31" s="465">
        <v>0</v>
      </c>
      <c r="F31" s="465">
        <v>0</v>
      </c>
      <c r="G31" s="206">
        <f t="shared" si="1"/>
        <v>0</v>
      </c>
      <c r="H31" s="206">
        <f t="shared" si="1"/>
        <v>0</v>
      </c>
      <c r="I31" s="668"/>
      <c r="J31" s="660"/>
    </row>
    <row r="32" spans="2:17" ht="16" thickBot="1">
      <c r="B32" s="8" t="s">
        <v>38</v>
      </c>
      <c r="C32" s="674">
        <f>SUMIF('Operating Mode 1'!K9:K20,TRUE,'Operating Mode 1'!F9:F20)</f>
        <v>0</v>
      </c>
      <c r="D32" s="674">
        <f>SUMIF('Operating Mode 1'!K9:K17,TRUE,'Operating Mode 1'!G9:G17)</f>
        <v>0</v>
      </c>
      <c r="E32" s="466">
        <v>0</v>
      </c>
      <c r="F32" s="466">
        <v>0</v>
      </c>
      <c r="G32" s="206">
        <f t="shared" si="1"/>
        <v>0</v>
      </c>
      <c r="H32" s="206">
        <f t="shared" si="1"/>
        <v>0</v>
      </c>
      <c r="I32" s="666"/>
      <c r="J32" s="660"/>
    </row>
    <row r="33" spans="2:10" ht="16" thickTop="1">
      <c r="B33" s="270"/>
      <c r="C33" s="876" t="s">
        <v>116</v>
      </c>
      <c r="D33" s="876" t="s">
        <v>117</v>
      </c>
      <c r="E33" s="878" t="s">
        <v>116</v>
      </c>
      <c r="F33" s="878" t="s">
        <v>117</v>
      </c>
      <c r="G33" s="872" t="s">
        <v>34</v>
      </c>
      <c r="H33" s="872"/>
      <c r="I33" s="663"/>
      <c r="J33" s="664"/>
    </row>
    <row r="34" spans="2:10">
      <c r="B34" s="28"/>
      <c r="C34" s="877"/>
      <c r="D34" s="877"/>
      <c r="E34" s="879"/>
      <c r="F34" s="879"/>
      <c r="G34" s="667"/>
      <c r="H34" s="667"/>
      <c r="I34" s="666"/>
      <c r="J34" s="660"/>
    </row>
    <row r="35" spans="2:10">
      <c r="B35" s="11" t="s">
        <v>36</v>
      </c>
      <c r="C35" s="672">
        <f>SUMIF('Operating Mode 1'!H27:H41,TRUE,'Operating Mode 1'!F27:F41)/HydraulicEfficiency</f>
        <v>0</v>
      </c>
      <c r="D35" s="673">
        <f>SUMIF('Operating Mode 1'!H27:H41,TRUE,'Operating Mode 1'!G27:G41)/HydraulicEfficiency</f>
        <v>0</v>
      </c>
      <c r="E35" s="465">
        <v>0</v>
      </c>
      <c r="F35" s="465">
        <v>0</v>
      </c>
      <c r="G35" s="206">
        <f t="shared" ref="G35:H38" si="2">IF($B$16=FALSE,C35,E35)</f>
        <v>0</v>
      </c>
      <c r="H35" s="206">
        <f t="shared" si="2"/>
        <v>0</v>
      </c>
      <c r="I35" s="666"/>
      <c r="J35" s="660"/>
    </row>
    <row r="36" spans="2:10">
      <c r="B36" s="11" t="s">
        <v>39</v>
      </c>
      <c r="C36" s="672">
        <f>SUMIF('Operating Mode 1'!I27:I41,TRUE,'Operating Mode 1'!F27:F41)/HydraulicEfficiency</f>
        <v>0</v>
      </c>
      <c r="D36" s="673">
        <f>SUMIF('Operating Mode 1'!I27:I41,TRUE,'Operating Mode 1'!G27:G41)/HydraulicEfficiency</f>
        <v>0</v>
      </c>
      <c r="E36" s="465">
        <v>0</v>
      </c>
      <c r="F36" s="465">
        <v>0</v>
      </c>
      <c r="G36" s="206">
        <f t="shared" si="2"/>
        <v>0</v>
      </c>
      <c r="H36" s="206">
        <f t="shared" si="2"/>
        <v>0</v>
      </c>
      <c r="I36" s="666"/>
      <c r="J36" s="660"/>
    </row>
    <row r="37" spans="2:10">
      <c r="B37" s="11" t="s">
        <v>37</v>
      </c>
      <c r="C37" s="672">
        <f>SUMIF('Operating Mode 1'!J27:J41,TRUE,'Operating Mode 1'!F27:F41)/HydraulicEfficiency</f>
        <v>0</v>
      </c>
      <c r="D37" s="673">
        <f>SUMIF('Operating Mode 1'!J27:J41,TRUE,'Operating Mode 1'!G27:G41)/HydraulicEfficiency</f>
        <v>0</v>
      </c>
      <c r="E37" s="465">
        <v>0</v>
      </c>
      <c r="F37" s="465">
        <v>0</v>
      </c>
      <c r="G37" s="206">
        <f t="shared" si="2"/>
        <v>0</v>
      </c>
      <c r="H37" s="206">
        <f t="shared" si="2"/>
        <v>0</v>
      </c>
      <c r="I37" s="666"/>
      <c r="J37" s="660"/>
    </row>
    <row r="38" spans="2:10" ht="16" thickBot="1">
      <c r="B38" s="8" t="s">
        <v>38</v>
      </c>
      <c r="C38" s="674">
        <f>SUMIF('Operating Mode 1'!K27:K41,TRUE,'Operating Mode 1'!F27:F41)/HydraulicEfficiency</f>
        <v>0</v>
      </c>
      <c r="D38" s="675">
        <f>SUMIF('Operating Mode 1'!K27:K40,TRUE,'Operating Mode 1'!G27:G41)/HydraulicEfficiency</f>
        <v>0</v>
      </c>
      <c r="E38" s="465">
        <v>0</v>
      </c>
      <c r="F38" s="465">
        <v>0</v>
      </c>
      <c r="G38" s="206">
        <f t="shared" si="2"/>
        <v>0</v>
      </c>
      <c r="H38" s="206">
        <f t="shared" si="2"/>
        <v>0</v>
      </c>
      <c r="I38" s="666"/>
      <c r="J38" s="660"/>
    </row>
    <row r="39" spans="2:10" ht="16" thickTop="1">
      <c r="B39" s="270"/>
      <c r="C39" s="880" t="s">
        <v>118</v>
      </c>
      <c r="D39" s="880" t="s">
        <v>119</v>
      </c>
      <c r="E39" s="878" t="s">
        <v>118</v>
      </c>
      <c r="F39" s="878" t="s">
        <v>119</v>
      </c>
      <c r="G39" s="873" t="s">
        <v>360</v>
      </c>
      <c r="H39" s="873"/>
      <c r="I39" s="663"/>
      <c r="J39" s="664"/>
    </row>
    <row r="40" spans="2:10">
      <c r="B40" s="28"/>
      <c r="C40" s="881"/>
      <c r="D40" s="881"/>
      <c r="E40" s="879"/>
      <c r="F40" s="879"/>
      <c r="G40" s="666"/>
      <c r="H40" s="666"/>
      <c r="I40" s="666"/>
      <c r="J40" s="660"/>
    </row>
    <row r="41" spans="2:10">
      <c r="B41" s="11" t="s">
        <v>36</v>
      </c>
      <c r="C41" s="673">
        <f>SUMIF('Operating Mode 1'!H47:H57,TRUE,'Operating Mode 1'!F47:F57)</f>
        <v>0</v>
      </c>
      <c r="D41" s="673">
        <f>SUMIF('Operating Mode 1'!H47:H57,TRUE,'Operating Mode 1'!G47:G57)</f>
        <v>0</v>
      </c>
      <c r="E41" s="465">
        <v>0</v>
      </c>
      <c r="F41" s="465">
        <v>0</v>
      </c>
      <c r="G41" s="206">
        <f t="shared" ref="G41:H44" si="3">IF($B$16=FALSE,C41,E41)</f>
        <v>0</v>
      </c>
      <c r="H41" s="206">
        <f t="shared" si="3"/>
        <v>0</v>
      </c>
      <c r="I41" s="666"/>
      <c r="J41" s="660"/>
    </row>
    <row r="42" spans="2:10">
      <c r="B42" s="11" t="s">
        <v>39</v>
      </c>
      <c r="C42" s="673">
        <f>SUMIF('Operating Mode 1'!I47:I57,TRUE,'Operating Mode 1'!F47:F57)</f>
        <v>0</v>
      </c>
      <c r="D42" s="673">
        <f>SUMIF('Operating Mode 1'!I47:I57,TRUE,'Operating Mode 1'!G47:G57)</f>
        <v>0</v>
      </c>
      <c r="E42" s="465">
        <v>0</v>
      </c>
      <c r="F42" s="465">
        <v>0</v>
      </c>
      <c r="G42" s="206">
        <f t="shared" si="3"/>
        <v>0</v>
      </c>
      <c r="H42" s="206">
        <f t="shared" si="3"/>
        <v>0</v>
      </c>
      <c r="I42" s="666"/>
      <c r="J42" s="660"/>
    </row>
    <row r="43" spans="2:10">
      <c r="B43" s="11" t="s">
        <v>37</v>
      </c>
      <c r="C43" s="673">
        <f>SUMIF('Operating Mode 1'!J47:J57,TRUE,'Operating Mode 1'!F47:F57)</f>
        <v>0</v>
      </c>
      <c r="D43" s="673">
        <f>SUMIF('Operating Mode 1'!J47:J57,TRUE,'Operating Mode 1'!G47:G57)</f>
        <v>0</v>
      </c>
      <c r="E43" s="465">
        <v>0</v>
      </c>
      <c r="F43" s="465">
        <v>0</v>
      </c>
      <c r="G43" s="206">
        <f t="shared" si="3"/>
        <v>0</v>
      </c>
      <c r="H43" s="206">
        <f t="shared" si="3"/>
        <v>0</v>
      </c>
      <c r="I43" s="666"/>
      <c r="J43" s="660"/>
    </row>
    <row r="44" spans="2:10" ht="16" thickBot="1">
      <c r="B44" s="8" t="s">
        <v>38</v>
      </c>
      <c r="C44" s="675">
        <f>SUMIF('Operating Mode 1'!K47:K57,TRUE,'Operating Mode 1'!F47:F57)</f>
        <v>0</v>
      </c>
      <c r="D44" s="675">
        <f>SUMIF('Operating Mode 1'!K47:K57,TRUE,'Operating Mode 1'!G47:G57)</f>
        <v>0</v>
      </c>
      <c r="E44" s="465">
        <v>0</v>
      </c>
      <c r="F44" s="465">
        <v>0</v>
      </c>
      <c r="G44" s="669">
        <f t="shared" si="3"/>
        <v>0</v>
      </c>
      <c r="H44" s="669">
        <f t="shared" si="3"/>
        <v>0</v>
      </c>
      <c r="I44" s="670"/>
      <c r="J44" s="661"/>
    </row>
    <row r="45" spans="2:10" ht="16" thickTop="1"/>
  </sheetData>
  <mergeCells count="26">
    <mergeCell ref="B16:J16"/>
    <mergeCell ref="D27:D28"/>
    <mergeCell ref="M17:P18"/>
    <mergeCell ref="B14:J14"/>
    <mergeCell ref="B15:J15"/>
    <mergeCell ref="E21:E22"/>
    <mergeCell ref="F21:F22"/>
    <mergeCell ref="C17:C18"/>
    <mergeCell ref="D17:D18"/>
    <mergeCell ref="D21:D22"/>
    <mergeCell ref="C21:C22"/>
    <mergeCell ref="C27:C28"/>
    <mergeCell ref="G33:H33"/>
    <mergeCell ref="G39:H39"/>
    <mergeCell ref="E17:E18"/>
    <mergeCell ref="F17:F18"/>
    <mergeCell ref="C33:C34"/>
    <mergeCell ref="E27:E28"/>
    <mergeCell ref="F27:F28"/>
    <mergeCell ref="C39:C40"/>
    <mergeCell ref="E33:E34"/>
    <mergeCell ref="F33:F34"/>
    <mergeCell ref="E39:E40"/>
    <mergeCell ref="F39:F40"/>
    <mergeCell ref="D33:D34"/>
    <mergeCell ref="D39:D40"/>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8375" r:id="rId3" name="Check Box 7">
              <controlPr defaultSize="0" autoFill="0" autoLine="0" autoPict="0">
                <anchor moveWithCells="1">
                  <from>
                    <xdr:col>1</xdr:col>
                    <xdr:colOff>1384300</xdr:colOff>
                    <xdr:row>18</xdr:row>
                    <xdr:rowOff>228600</xdr:rowOff>
                  </from>
                  <to>
                    <xdr:col>6</xdr:col>
                    <xdr:colOff>215900</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C00000"/>
  </sheetPr>
  <dimension ref="A1:AD68"/>
  <sheetViews>
    <sheetView showGridLines="0" topLeftCell="A7" zoomScale="85" zoomScaleNormal="85" workbookViewId="0">
      <selection activeCell="B19" sqref="B19:B20"/>
    </sheetView>
  </sheetViews>
  <sheetFormatPr baseColWidth="10" defaultColWidth="8.83203125" defaultRowHeight="15"/>
  <cols>
    <col min="1" max="1" width="17.33203125" style="252" customWidth="1"/>
    <col min="2" max="2" width="32" style="252" customWidth="1"/>
    <col min="3" max="3" width="11.6640625" style="125" customWidth="1"/>
    <col min="4" max="4" width="13" style="125" customWidth="1"/>
    <col min="5" max="5" width="12.5" style="125" customWidth="1"/>
    <col min="6" max="6" width="14.6640625" style="252" hidden="1" customWidth="1"/>
    <col min="7" max="7" width="13.83203125" style="252" hidden="1" customWidth="1"/>
    <col min="8" max="11" width="3.6640625" style="125" customWidth="1"/>
    <col min="12" max="13" width="10.6640625" style="252" hidden="1" customWidth="1"/>
    <col min="14" max="14" width="8.83203125" style="252" customWidth="1"/>
    <col min="15" max="15" width="23" style="252" customWidth="1"/>
    <col min="16" max="16" width="39.33203125" style="252" customWidth="1"/>
    <col min="17" max="17" width="10" style="252" customWidth="1"/>
    <col min="18" max="18" width="9.83203125" style="252" customWidth="1"/>
    <col min="19" max="19" width="8.83203125" style="252"/>
    <col min="20" max="20" width="8.83203125" style="682" hidden="1" customWidth="1"/>
    <col min="21" max="21" width="8.83203125" style="125"/>
    <col min="22" max="22" width="10" style="682" hidden="1" customWidth="1"/>
    <col min="23" max="23" width="8.83203125" style="125"/>
    <col min="24" max="24" width="9.5" style="682" hidden="1" customWidth="1"/>
    <col min="25" max="28" width="3.6640625" style="125" customWidth="1"/>
    <col min="29" max="30" width="8.83203125" style="682" hidden="1" customWidth="1"/>
    <col min="31" max="31" width="13.5" style="252" customWidth="1"/>
    <col min="32" max="32" width="11.5" style="252" customWidth="1"/>
    <col min="33" max="16384" width="8.83203125" style="252"/>
  </cols>
  <sheetData>
    <row r="1" spans="1:30" ht="16" thickBot="1">
      <c r="B1" s="125"/>
      <c r="F1" s="125"/>
      <c r="G1" s="125"/>
    </row>
    <row r="2" spans="1:30" ht="17" thickTop="1">
      <c r="B2" s="124"/>
      <c r="C2" s="526"/>
      <c r="D2" s="806"/>
      <c r="E2" s="807"/>
      <c r="F2" s="806"/>
      <c r="G2" s="807"/>
      <c r="H2" s="807"/>
      <c r="I2" s="807"/>
      <c r="P2" s="270" t="s">
        <v>381</v>
      </c>
      <c r="Q2" s="527" t="s">
        <v>103</v>
      </c>
      <c r="R2" s="532" t="s">
        <v>108</v>
      </c>
    </row>
    <row r="3" spans="1:30">
      <c r="B3" s="124"/>
      <c r="C3" s="526"/>
      <c r="D3" s="525"/>
      <c r="E3" s="526"/>
      <c r="F3" s="371"/>
      <c r="G3" s="372"/>
      <c r="P3" s="11"/>
      <c r="Q3" s="530"/>
      <c r="R3" s="533"/>
    </row>
    <row r="4" spans="1:30" s="125" customFormat="1">
      <c r="B4" s="377"/>
      <c r="D4" s="807"/>
      <c r="E4" s="807"/>
      <c r="J4" s="131"/>
      <c r="P4" s="531" t="s">
        <v>369</v>
      </c>
      <c r="Q4" s="119">
        <v>0</v>
      </c>
      <c r="R4" s="123">
        <v>0</v>
      </c>
      <c r="T4" s="682"/>
      <c r="V4" s="682"/>
      <c r="X4" s="682"/>
      <c r="AC4" s="682"/>
      <c r="AD4" s="682"/>
    </row>
    <row r="5" spans="1:30" ht="15.75" customHeight="1" thickBot="1">
      <c r="B5" s="283"/>
      <c r="C5" s="729"/>
      <c r="D5" s="729"/>
      <c r="E5" s="730"/>
      <c r="P5" s="489"/>
      <c r="Q5" s="488" t="b">
        <v>0</v>
      </c>
      <c r="R5" s="676"/>
    </row>
    <row r="6" spans="1:30" ht="15.75" customHeight="1" thickTop="1" thickBot="1">
      <c r="B6" s="283"/>
      <c r="C6" s="731"/>
      <c r="D6" s="731"/>
      <c r="E6" s="697"/>
      <c r="F6" s="272"/>
      <c r="G6" s="272"/>
      <c r="H6" s="697"/>
      <c r="I6" s="697"/>
      <c r="J6" s="697"/>
      <c r="L6" s="272"/>
      <c r="M6" s="272"/>
    </row>
    <row r="7" spans="1:30" ht="64.5" customHeight="1" thickTop="1" thickBot="1">
      <c r="A7" s="851" t="s">
        <v>277</v>
      </c>
      <c r="B7" s="851"/>
      <c r="C7" s="732" t="s">
        <v>317</v>
      </c>
      <c r="D7" s="732" t="s">
        <v>272</v>
      </c>
      <c r="E7" s="733" t="s">
        <v>273</v>
      </c>
      <c r="F7" s="852" t="s">
        <v>284</v>
      </c>
      <c r="G7" s="815" t="s">
        <v>347</v>
      </c>
      <c r="H7" s="698" t="s">
        <v>281</v>
      </c>
      <c r="I7" s="699" t="s">
        <v>282</v>
      </c>
      <c r="J7" s="699" t="s">
        <v>101</v>
      </c>
      <c r="K7" s="700" t="s">
        <v>102</v>
      </c>
      <c r="L7" s="852" t="s">
        <v>283</v>
      </c>
      <c r="M7" s="843" t="s">
        <v>348</v>
      </c>
      <c r="O7" s="898" t="s">
        <v>104</v>
      </c>
      <c r="P7" s="899"/>
      <c r="Q7" s="437" t="s">
        <v>315</v>
      </c>
      <c r="R7" s="437" t="s">
        <v>316</v>
      </c>
      <c r="S7" s="437" t="s">
        <v>66</v>
      </c>
      <c r="T7" s="683" t="s">
        <v>72</v>
      </c>
      <c r="U7" s="635" t="s">
        <v>63</v>
      </c>
      <c r="V7" s="439" t="s">
        <v>350</v>
      </c>
      <c r="W7" s="635" t="s">
        <v>64</v>
      </c>
      <c r="X7" s="439" t="s">
        <v>351</v>
      </c>
      <c r="Y7" s="637" t="s">
        <v>281</v>
      </c>
      <c r="Z7" s="637" t="s">
        <v>282</v>
      </c>
      <c r="AA7" s="637" t="s">
        <v>101</v>
      </c>
      <c r="AB7" s="638" t="s">
        <v>102</v>
      </c>
      <c r="AC7" s="687"/>
    </row>
    <row r="8" spans="1:30" ht="16.5" customHeight="1" thickTop="1" thickBot="1">
      <c r="A8" s="854"/>
      <c r="B8" s="854"/>
      <c r="C8" s="734"/>
      <c r="D8" s="734"/>
      <c r="E8" s="735"/>
      <c r="F8" s="853"/>
      <c r="G8" s="832"/>
      <c r="H8" s="701" t="b">
        <v>1</v>
      </c>
      <c r="I8" s="702" t="b">
        <v>0</v>
      </c>
      <c r="J8" s="702" t="b">
        <v>0</v>
      </c>
      <c r="K8" s="702" t="b">
        <v>0</v>
      </c>
      <c r="L8" s="853"/>
      <c r="M8" s="845"/>
      <c r="N8" s="133"/>
      <c r="O8" s="900"/>
      <c r="P8" s="901"/>
      <c r="Q8" s="432"/>
      <c r="R8" s="432"/>
      <c r="S8" s="432"/>
      <c r="T8" s="684"/>
      <c r="U8" s="636"/>
      <c r="V8" s="434"/>
      <c r="W8" s="636"/>
      <c r="X8" s="434"/>
      <c r="Y8" s="639" t="b">
        <v>1</v>
      </c>
      <c r="Z8" s="639" t="b">
        <v>0</v>
      </c>
      <c r="AA8" s="639" t="b">
        <v>0</v>
      </c>
      <c r="AB8" s="640" t="b">
        <v>0</v>
      </c>
      <c r="AC8" s="688" t="s">
        <v>288</v>
      </c>
      <c r="AD8" s="691" t="s">
        <v>349</v>
      </c>
    </row>
    <row r="9" spans="1:30" ht="16.5" customHeight="1">
      <c r="A9" s="346" t="s">
        <v>289</v>
      </c>
      <c r="B9" s="516" t="s">
        <v>371</v>
      </c>
      <c r="C9" s="587">
        <v>0.1</v>
      </c>
      <c r="D9" s="296">
        <v>0</v>
      </c>
      <c r="E9" s="588">
        <v>0</v>
      </c>
      <c r="F9" s="297">
        <f>C9*D9/L9</f>
        <v>0</v>
      </c>
      <c r="G9" s="297">
        <f t="shared" ref="G9:G13" si="0">C9*E9/L9</f>
        <v>0</v>
      </c>
      <c r="H9" s="703" t="b">
        <v>1</v>
      </c>
      <c r="I9" s="704" t="b">
        <v>0</v>
      </c>
      <c r="J9" s="704" t="b">
        <v>0</v>
      </c>
      <c r="K9" s="704" t="b">
        <v>0</v>
      </c>
      <c r="L9" s="309">
        <f>COUNTIF(H9:K9,TRUE)</f>
        <v>1</v>
      </c>
      <c r="M9" s="412" t="e">
        <f>(F9*'Vessel Profile'!$D$30+G9*'Vessel Profile'!$E$30)*L9/('Vessel Profile'!$D$30+'Vessel Profile'!$E$30)</f>
        <v>#DIV/0!</v>
      </c>
      <c r="O9" s="861" t="s">
        <v>309</v>
      </c>
      <c r="P9" s="358" t="s">
        <v>57</v>
      </c>
      <c r="Q9" s="617">
        <v>5.6</v>
      </c>
      <c r="R9" s="618">
        <v>72.61</v>
      </c>
      <c r="S9" s="336">
        <v>0</v>
      </c>
      <c r="T9" s="693">
        <f t="shared" ref="T9:T22" si="1">S9*R9</f>
        <v>0</v>
      </c>
      <c r="U9" s="337">
        <v>0</v>
      </c>
      <c r="V9" s="647">
        <f>T9*U9/AC9</f>
        <v>0</v>
      </c>
      <c r="W9" s="338">
        <v>0</v>
      </c>
      <c r="X9" s="647">
        <f>T9*W9/AC9</f>
        <v>0</v>
      </c>
      <c r="Y9" s="641" t="b">
        <v>1</v>
      </c>
      <c r="Z9" s="641" t="b">
        <v>0</v>
      </c>
      <c r="AA9" s="641" t="b">
        <v>0</v>
      </c>
      <c r="AB9" s="641" t="b">
        <v>0</v>
      </c>
      <c r="AC9" s="689">
        <f t="shared" ref="AC9:AC53" si="2">COUNTIF(Y9:AB9,TRUE)</f>
        <v>1</v>
      </c>
      <c r="AD9" s="584" t="e">
        <f>(V9*'Vessel Profile'!$D$30+X9*'Vessel Profile'!$E$30)*AC9/('Vessel Profile'!$D$30+'Vessel Profile'!$E$30)</f>
        <v>#DIV/0!</v>
      </c>
    </row>
    <row r="10" spans="1:30" ht="16.5" customHeight="1">
      <c r="A10" s="343"/>
      <c r="B10" s="517" t="s">
        <v>372</v>
      </c>
      <c r="C10" s="589">
        <v>3.17</v>
      </c>
      <c r="D10" s="268">
        <v>0</v>
      </c>
      <c r="E10" s="590">
        <v>0</v>
      </c>
      <c r="F10" s="297">
        <f>C10*D10/L10</f>
        <v>0</v>
      </c>
      <c r="G10" s="297">
        <f t="shared" si="0"/>
        <v>0</v>
      </c>
      <c r="H10" s="705" t="b">
        <v>1</v>
      </c>
      <c r="I10" s="706" t="b">
        <v>0</v>
      </c>
      <c r="J10" s="706" t="b">
        <v>0</v>
      </c>
      <c r="K10" s="706" t="b">
        <v>0</v>
      </c>
      <c r="L10" s="309">
        <f>COUNTIF(H10:K10,TRUE)</f>
        <v>1</v>
      </c>
      <c r="M10" s="412" t="e">
        <f>(F10*'Vessel Profile'!$D$30+G10*'Vessel Profile'!$E$30)*L10/('Vessel Profile'!$D$30+'Vessel Profile'!$E$30)</f>
        <v>#DIV/0!</v>
      </c>
      <c r="O10" s="862"/>
      <c r="P10" s="294" t="s">
        <v>56</v>
      </c>
      <c r="Q10" s="619">
        <v>4.2</v>
      </c>
      <c r="R10" s="620">
        <v>54.288999999999994</v>
      </c>
      <c r="S10" s="336">
        <v>1</v>
      </c>
      <c r="T10" s="694">
        <f t="shared" si="1"/>
        <v>54.288999999999994</v>
      </c>
      <c r="U10" s="337">
        <v>0</v>
      </c>
      <c r="V10" s="647">
        <f t="shared" ref="V10:V53" si="3">T10*U10/AC10</f>
        <v>0</v>
      </c>
      <c r="W10" s="338">
        <v>0</v>
      </c>
      <c r="X10" s="647">
        <f t="shared" ref="X10:X53" si="4">T10*W10/AC10</f>
        <v>0</v>
      </c>
      <c r="Y10" s="642" t="b">
        <v>1</v>
      </c>
      <c r="Z10" s="642" t="b">
        <v>0</v>
      </c>
      <c r="AA10" s="642" t="b">
        <v>0</v>
      </c>
      <c r="AB10" s="677" t="b">
        <v>0</v>
      </c>
      <c r="AC10" s="689">
        <f t="shared" si="2"/>
        <v>1</v>
      </c>
      <c r="AD10" s="584" t="e">
        <f>(V10*'Vessel Profile'!$D$30+X10*'Vessel Profile'!$E$30)*AC10/('Vessel Profile'!$D$30+'Vessel Profile'!$E$30)</f>
        <v>#DIV/0!</v>
      </c>
    </row>
    <row r="11" spans="1:30" ht="16.5" customHeight="1">
      <c r="A11" s="343"/>
      <c r="B11" s="295" t="s">
        <v>373</v>
      </c>
      <c r="C11" s="589">
        <v>1.5</v>
      </c>
      <c r="D11" s="268">
        <v>0</v>
      </c>
      <c r="E11" s="590">
        <v>0</v>
      </c>
      <c r="F11" s="297">
        <f>C11*D11/L11</f>
        <v>0</v>
      </c>
      <c r="G11" s="297">
        <f t="shared" si="0"/>
        <v>0</v>
      </c>
      <c r="H11" s="705" t="b">
        <v>1</v>
      </c>
      <c r="I11" s="706" t="b">
        <v>0</v>
      </c>
      <c r="J11" s="706" t="b">
        <v>0</v>
      </c>
      <c r="K11" s="706" t="b">
        <v>0</v>
      </c>
      <c r="L11" s="309">
        <f t="shared" ref="L11:L12" si="5">COUNTIF(H11:K11,TRUE)</f>
        <v>1</v>
      </c>
      <c r="M11" s="412" t="e">
        <f>(F11*'Vessel Profile'!$D$30+G11*'Vessel Profile'!$E$30)*L11/('Vessel Profile'!$D$30+'Vessel Profile'!$E$30)</f>
        <v>#DIV/0!</v>
      </c>
      <c r="O11" s="862"/>
      <c r="P11" s="359" t="s">
        <v>59</v>
      </c>
      <c r="Q11" s="621">
        <v>9.4</v>
      </c>
      <c r="R11" s="620">
        <v>122.01</v>
      </c>
      <c r="S11" s="336">
        <v>0</v>
      </c>
      <c r="T11" s="694">
        <f t="shared" si="1"/>
        <v>0</v>
      </c>
      <c r="U11" s="337">
        <v>0</v>
      </c>
      <c r="V11" s="647">
        <f t="shared" si="3"/>
        <v>0</v>
      </c>
      <c r="W11" s="338">
        <v>0</v>
      </c>
      <c r="X11" s="647">
        <f t="shared" si="4"/>
        <v>0</v>
      </c>
      <c r="Y11" s="642" t="b">
        <v>1</v>
      </c>
      <c r="Z11" s="642" t="b">
        <v>0</v>
      </c>
      <c r="AA11" s="642" t="b">
        <v>0</v>
      </c>
      <c r="AB11" s="677" t="b">
        <v>0</v>
      </c>
      <c r="AC11" s="689">
        <f t="shared" si="2"/>
        <v>1</v>
      </c>
      <c r="AD11" s="584" t="e">
        <f>(V11*'Vessel Profile'!$D$30+X11*'Vessel Profile'!$E$30)*AC11/('Vessel Profile'!$D$30+'Vessel Profile'!$E$30)</f>
        <v>#DIV/0!</v>
      </c>
    </row>
    <row r="12" spans="1:30" ht="16.5" customHeight="1">
      <c r="A12" s="343"/>
      <c r="B12" s="517" t="s">
        <v>374</v>
      </c>
      <c r="C12" s="589">
        <v>1.5</v>
      </c>
      <c r="D12" s="268">
        <v>0</v>
      </c>
      <c r="E12" s="590">
        <v>0</v>
      </c>
      <c r="F12" s="297">
        <f>C12*D12/L12</f>
        <v>0</v>
      </c>
      <c r="G12" s="297">
        <f t="shared" si="0"/>
        <v>0</v>
      </c>
      <c r="H12" s="705" t="b">
        <v>1</v>
      </c>
      <c r="I12" s="706" t="b">
        <v>0</v>
      </c>
      <c r="J12" s="706" t="b">
        <v>0</v>
      </c>
      <c r="K12" s="706" t="b">
        <v>0</v>
      </c>
      <c r="L12" s="309">
        <f t="shared" si="5"/>
        <v>1</v>
      </c>
      <c r="M12" s="412" t="e">
        <f>(F12*'Vessel Profile'!$D$30+G12*'Vessel Profile'!$E$30)*L12/('Vessel Profile'!$D$30+'Vessel Profile'!$E$30)</f>
        <v>#DIV/0!</v>
      </c>
      <c r="O12" s="862"/>
      <c r="P12" s="360" t="s">
        <v>321</v>
      </c>
      <c r="Q12" s="622">
        <v>4.8</v>
      </c>
      <c r="R12" s="620">
        <v>63</v>
      </c>
      <c r="S12" s="336">
        <v>0</v>
      </c>
      <c r="T12" s="694">
        <f t="shared" si="1"/>
        <v>0</v>
      </c>
      <c r="U12" s="337">
        <v>0</v>
      </c>
      <c r="V12" s="647">
        <f t="shared" si="3"/>
        <v>0</v>
      </c>
      <c r="W12" s="338">
        <v>0</v>
      </c>
      <c r="X12" s="647">
        <f t="shared" si="4"/>
        <v>0</v>
      </c>
      <c r="Y12" s="642" t="b">
        <v>1</v>
      </c>
      <c r="Z12" s="642" t="b">
        <v>0</v>
      </c>
      <c r="AA12" s="642" t="b">
        <v>0</v>
      </c>
      <c r="AB12" s="677" t="b">
        <v>0</v>
      </c>
      <c r="AC12" s="689">
        <f t="shared" si="2"/>
        <v>1</v>
      </c>
      <c r="AD12" s="584" t="e">
        <f>(V12*'Vessel Profile'!$D$30+X12*'Vessel Profile'!$E$30)*AC12/('Vessel Profile'!$D$30+'Vessel Profile'!$E$30)</f>
        <v>#DIV/0!</v>
      </c>
    </row>
    <row r="13" spans="1:30" ht="16.5" customHeight="1" thickBot="1">
      <c r="A13" s="347"/>
      <c r="B13" s="518" t="s">
        <v>375</v>
      </c>
      <c r="C13" s="591">
        <v>1.5</v>
      </c>
      <c r="D13" s="289">
        <v>0</v>
      </c>
      <c r="E13" s="592">
        <v>0</v>
      </c>
      <c r="F13" s="290">
        <f>C13*D13/L13</f>
        <v>0</v>
      </c>
      <c r="G13" s="290">
        <f t="shared" si="0"/>
        <v>0</v>
      </c>
      <c r="H13" s="707" t="b">
        <v>1</v>
      </c>
      <c r="I13" s="708" t="b">
        <v>0</v>
      </c>
      <c r="J13" s="708" t="b">
        <v>0</v>
      </c>
      <c r="K13" s="708" t="b">
        <v>0</v>
      </c>
      <c r="L13" s="310">
        <f>COUNTIF(H13:K13,TRUE)</f>
        <v>1</v>
      </c>
      <c r="M13" s="417" t="e">
        <f>(F13*'Vessel Profile'!$D$30+G13*'Vessel Profile'!$E$30)*L13/('Vessel Profile'!$D$30+'Vessel Profile'!$E$30)</f>
        <v>#DIV/0!</v>
      </c>
      <c r="O13" s="862"/>
      <c r="P13" s="294" t="s">
        <v>70</v>
      </c>
      <c r="Q13" s="619">
        <v>1.6</v>
      </c>
      <c r="R13" s="620">
        <v>20.55</v>
      </c>
      <c r="S13" s="336">
        <v>0</v>
      </c>
      <c r="T13" s="694">
        <f t="shared" si="1"/>
        <v>0</v>
      </c>
      <c r="U13" s="337">
        <v>0</v>
      </c>
      <c r="V13" s="647">
        <f t="shared" si="3"/>
        <v>0</v>
      </c>
      <c r="W13" s="338">
        <v>0</v>
      </c>
      <c r="X13" s="647">
        <f t="shared" si="4"/>
        <v>0</v>
      </c>
      <c r="Y13" s="642" t="b">
        <v>1</v>
      </c>
      <c r="Z13" s="642" t="b">
        <v>0</v>
      </c>
      <c r="AA13" s="642" t="b">
        <v>0</v>
      </c>
      <c r="AB13" s="677" t="b">
        <v>0</v>
      </c>
      <c r="AC13" s="689">
        <f t="shared" si="2"/>
        <v>1</v>
      </c>
      <c r="AD13" s="584" t="e">
        <f>(V13*'Vessel Profile'!$D$30+X13*'Vessel Profile'!$E$30)*AC13/('Vessel Profile'!$D$30+'Vessel Profile'!$E$30)</f>
        <v>#DIV/0!</v>
      </c>
    </row>
    <row r="14" spans="1:30" ht="16.5" customHeight="1">
      <c r="A14" s="902" t="s">
        <v>65</v>
      </c>
      <c r="B14" s="519" t="s">
        <v>376</v>
      </c>
      <c r="C14" s="593">
        <v>0</v>
      </c>
      <c r="D14" s="268">
        <v>0</v>
      </c>
      <c r="E14" s="590">
        <v>0</v>
      </c>
      <c r="F14" s="266">
        <f>$C14*D14/$L14/1000</f>
        <v>0</v>
      </c>
      <c r="G14" s="266">
        <f>C14*E14/L14/1000</f>
        <v>0</v>
      </c>
      <c r="H14" s="703" t="b">
        <v>1</v>
      </c>
      <c r="I14" s="704" t="b">
        <v>0</v>
      </c>
      <c r="J14" s="704" t="b">
        <v>0</v>
      </c>
      <c r="K14" s="704" t="b">
        <v>0</v>
      </c>
      <c r="L14" s="309">
        <f>COUNTIF(H14:K14,TRUE)</f>
        <v>1</v>
      </c>
      <c r="M14" s="413" t="e">
        <f>(F14*'Vessel Profile'!$D$30+G14*'Vessel Profile'!$E$30)*L14/('Vessel Profile'!$D$30+'Vessel Profile'!$E$30)</f>
        <v>#DIV/0!</v>
      </c>
      <c r="O14" s="862"/>
      <c r="P14" s="359" t="s">
        <v>71</v>
      </c>
      <c r="Q14" s="621">
        <v>2.2999999999999998</v>
      </c>
      <c r="R14" s="620">
        <v>30.250000000000004</v>
      </c>
      <c r="S14" s="336">
        <v>0</v>
      </c>
      <c r="T14" s="694">
        <f t="shared" si="1"/>
        <v>0</v>
      </c>
      <c r="U14" s="337">
        <v>0</v>
      </c>
      <c r="V14" s="647">
        <f t="shared" si="3"/>
        <v>0</v>
      </c>
      <c r="W14" s="338">
        <v>0</v>
      </c>
      <c r="X14" s="647">
        <f t="shared" si="4"/>
        <v>0</v>
      </c>
      <c r="Y14" s="642" t="b">
        <v>1</v>
      </c>
      <c r="Z14" s="642" t="b">
        <v>0</v>
      </c>
      <c r="AA14" s="642" t="b">
        <v>0</v>
      </c>
      <c r="AB14" s="677" t="b">
        <v>0</v>
      </c>
      <c r="AC14" s="689">
        <f t="shared" si="2"/>
        <v>1</v>
      </c>
      <c r="AD14" s="584" t="e">
        <f>(V14*'Vessel Profile'!$D$30+X14*'Vessel Profile'!$E$30)*AC14/('Vessel Profile'!$D$30+'Vessel Profile'!$E$30)</f>
        <v>#DIV/0!</v>
      </c>
    </row>
    <row r="15" spans="1:30" ht="16.5" customHeight="1" thickBot="1">
      <c r="A15" s="903"/>
      <c r="B15" s="295" t="s">
        <v>377</v>
      </c>
      <c r="C15" s="593">
        <v>0</v>
      </c>
      <c r="D15" s="268">
        <v>0</v>
      </c>
      <c r="E15" s="590">
        <v>0</v>
      </c>
      <c r="F15" s="266">
        <f t="shared" ref="F15:F19" si="6">$C15*D15/$L15/1000</f>
        <v>0</v>
      </c>
      <c r="G15" s="266">
        <f t="shared" ref="G15:G19" si="7">C15*E15/L15/1000</f>
        <v>0</v>
      </c>
      <c r="H15" s="705" t="b">
        <v>1</v>
      </c>
      <c r="I15" s="706" t="b">
        <v>0</v>
      </c>
      <c r="J15" s="706" t="b">
        <v>0</v>
      </c>
      <c r="K15" s="706" t="b">
        <v>0</v>
      </c>
      <c r="L15" s="309">
        <f t="shared" ref="L15:L19" si="8">COUNTIF(H15:K15,TRUE)</f>
        <v>1</v>
      </c>
      <c r="M15" s="412" t="e">
        <f>(F15*'Vessel Profile'!$D$30+G15*'Vessel Profile'!$E$30)*L15/('Vessel Profile'!$D$30+'Vessel Profile'!$E$30)</f>
        <v>#DIV/0!</v>
      </c>
      <c r="O15" s="863"/>
      <c r="P15" s="361" t="s">
        <v>47</v>
      </c>
      <c r="Q15" s="623">
        <v>4.4000000000000004</v>
      </c>
      <c r="R15" s="624">
        <v>57.684000000000005</v>
      </c>
      <c r="S15" s="336">
        <v>0</v>
      </c>
      <c r="T15" s="695">
        <f t="shared" si="1"/>
        <v>0</v>
      </c>
      <c r="U15" s="337">
        <v>0</v>
      </c>
      <c r="V15" s="647">
        <f t="shared" si="3"/>
        <v>0</v>
      </c>
      <c r="W15" s="338">
        <v>0</v>
      </c>
      <c r="X15" s="647">
        <f t="shared" si="4"/>
        <v>0</v>
      </c>
      <c r="Y15" s="643" t="b">
        <v>1</v>
      </c>
      <c r="Z15" s="643" t="b">
        <v>0</v>
      </c>
      <c r="AA15" s="643" t="b">
        <v>0</v>
      </c>
      <c r="AB15" s="678" t="b">
        <v>0</v>
      </c>
      <c r="AC15" s="689">
        <f t="shared" si="2"/>
        <v>1</v>
      </c>
      <c r="AD15" s="586" t="e">
        <f>(V15*'Vessel Profile'!$D$30+X15*'Vessel Profile'!$E$30)*AC15/('Vessel Profile'!$D$30+'Vessel Profile'!$E$30)</f>
        <v>#DIV/0!</v>
      </c>
    </row>
    <row r="16" spans="1:30" ht="16.5" customHeight="1">
      <c r="A16" s="903"/>
      <c r="B16" s="295" t="s">
        <v>378</v>
      </c>
      <c r="C16" s="593">
        <v>0</v>
      </c>
      <c r="D16" s="268">
        <v>0</v>
      </c>
      <c r="E16" s="590">
        <v>0</v>
      </c>
      <c r="F16" s="266">
        <f t="shared" si="6"/>
        <v>0</v>
      </c>
      <c r="G16" s="266">
        <f t="shared" si="7"/>
        <v>0</v>
      </c>
      <c r="H16" s="705" t="b">
        <v>1</v>
      </c>
      <c r="I16" s="706" t="b">
        <v>0</v>
      </c>
      <c r="J16" s="706" t="b">
        <v>0</v>
      </c>
      <c r="K16" s="706" t="b">
        <v>0</v>
      </c>
      <c r="L16" s="309">
        <f t="shared" si="8"/>
        <v>1</v>
      </c>
      <c r="M16" s="412" t="e">
        <f>(F16*'Vessel Profile'!$D$30+G16*'Vessel Profile'!$E$30)*L16/('Vessel Profile'!$D$30+'Vessel Profile'!$E$30)</f>
        <v>#DIV/0!</v>
      </c>
      <c r="O16" s="859" t="s">
        <v>310</v>
      </c>
      <c r="P16" s="362" t="s">
        <v>322</v>
      </c>
      <c r="Q16" s="625">
        <v>2</v>
      </c>
      <c r="R16" s="626">
        <v>26</v>
      </c>
      <c r="S16" s="336">
        <v>0</v>
      </c>
      <c r="T16" s="693">
        <f t="shared" si="1"/>
        <v>0</v>
      </c>
      <c r="U16" s="337">
        <v>0</v>
      </c>
      <c r="V16" s="647">
        <f t="shared" si="3"/>
        <v>0</v>
      </c>
      <c r="W16" s="338">
        <v>0</v>
      </c>
      <c r="X16" s="647">
        <f t="shared" si="4"/>
        <v>0</v>
      </c>
      <c r="Y16" s="641" t="b">
        <v>1</v>
      </c>
      <c r="Z16" s="641" t="b">
        <v>0</v>
      </c>
      <c r="AA16" s="641" t="b">
        <v>0</v>
      </c>
      <c r="AB16" s="679" t="b">
        <v>0</v>
      </c>
      <c r="AC16" s="689">
        <f t="shared" si="2"/>
        <v>1</v>
      </c>
      <c r="AD16" s="584" t="e">
        <f>(V16*'Vessel Profile'!$D$30+X16*'Vessel Profile'!$E$30)*AC16/('Vessel Profile'!$D$30+'Vessel Profile'!$E$30)</f>
        <v>#DIV/0!</v>
      </c>
    </row>
    <row r="17" spans="1:30" ht="16.5" customHeight="1" thickBot="1">
      <c r="A17" s="904"/>
      <c r="B17" s="295" t="s">
        <v>378</v>
      </c>
      <c r="C17" s="594">
        <v>0</v>
      </c>
      <c r="D17" s="289">
        <v>0</v>
      </c>
      <c r="E17" s="592">
        <v>0</v>
      </c>
      <c r="F17" s="290">
        <f t="shared" si="6"/>
        <v>0</v>
      </c>
      <c r="G17" s="290">
        <f t="shared" si="7"/>
        <v>0</v>
      </c>
      <c r="H17" s="707" t="b">
        <v>1</v>
      </c>
      <c r="I17" s="708" t="b">
        <v>0</v>
      </c>
      <c r="J17" s="708" t="b">
        <v>0</v>
      </c>
      <c r="K17" s="708" t="b">
        <v>0</v>
      </c>
      <c r="L17" s="310">
        <f>COUNTIF(H17:K17,TRUE)</f>
        <v>1</v>
      </c>
      <c r="M17" s="412" t="e">
        <f>(F17*'Vessel Profile'!$D$30+G17*'Vessel Profile'!$E$30)*L17/('Vessel Profile'!$D$30+'Vessel Profile'!$E$30)</f>
        <v>#DIV/0!</v>
      </c>
      <c r="O17" s="859"/>
      <c r="P17" s="363" t="s">
        <v>204</v>
      </c>
      <c r="Q17" s="627">
        <v>0.6</v>
      </c>
      <c r="R17" s="628">
        <v>7.56</v>
      </c>
      <c r="S17" s="336">
        <v>0</v>
      </c>
      <c r="T17" s="694">
        <f t="shared" si="1"/>
        <v>0</v>
      </c>
      <c r="U17" s="337">
        <v>0</v>
      </c>
      <c r="V17" s="647">
        <f t="shared" si="3"/>
        <v>0</v>
      </c>
      <c r="W17" s="338">
        <v>0</v>
      </c>
      <c r="X17" s="647">
        <f t="shared" si="4"/>
        <v>0</v>
      </c>
      <c r="Y17" s="642" t="b">
        <v>1</v>
      </c>
      <c r="Z17" s="642" t="b">
        <v>0</v>
      </c>
      <c r="AA17" s="642" t="b">
        <v>0</v>
      </c>
      <c r="AB17" s="677" t="b">
        <v>0</v>
      </c>
      <c r="AC17" s="689">
        <f t="shared" si="2"/>
        <v>1</v>
      </c>
      <c r="AD17" s="584" t="e">
        <f>(V17*'Vessel Profile'!$D$30+X17*'Vessel Profile'!$E$30)*AC17/('Vessel Profile'!$D$30+'Vessel Profile'!$E$30)</f>
        <v>#DIV/0!</v>
      </c>
    </row>
    <row r="18" spans="1:30" ht="16.5" customHeight="1">
      <c r="A18" s="373" t="s">
        <v>25</v>
      </c>
      <c r="B18" s="520" t="s">
        <v>379</v>
      </c>
      <c r="C18" s="595">
        <v>0</v>
      </c>
      <c r="D18" s="296">
        <v>0</v>
      </c>
      <c r="E18" s="588">
        <v>0.2</v>
      </c>
      <c r="F18" s="297">
        <f t="shared" si="6"/>
        <v>0</v>
      </c>
      <c r="G18" s="297">
        <f t="shared" si="7"/>
        <v>0</v>
      </c>
      <c r="H18" s="703" t="b">
        <v>1</v>
      </c>
      <c r="I18" s="704" t="b">
        <v>0</v>
      </c>
      <c r="J18" s="704" t="b">
        <v>0</v>
      </c>
      <c r="K18" s="704" t="b">
        <v>0</v>
      </c>
      <c r="L18" s="309">
        <f t="shared" si="8"/>
        <v>1</v>
      </c>
      <c r="M18" s="412" t="e">
        <f>(F18*'Vessel Profile'!$D$30+G18*'Vessel Profile'!$E$30)*L18/('Vessel Profile'!$D$30+'Vessel Profile'!$E$30)</f>
        <v>#DIV/0!</v>
      </c>
      <c r="O18" s="859"/>
      <c r="P18" s="363" t="s">
        <v>205</v>
      </c>
      <c r="Q18" s="627">
        <v>1.4</v>
      </c>
      <c r="R18" s="628">
        <v>18.064999999999998</v>
      </c>
      <c r="S18" s="336">
        <v>0</v>
      </c>
      <c r="T18" s="694">
        <f t="shared" si="1"/>
        <v>0</v>
      </c>
      <c r="U18" s="337">
        <v>0</v>
      </c>
      <c r="V18" s="647">
        <f t="shared" si="3"/>
        <v>0</v>
      </c>
      <c r="W18" s="338">
        <v>0</v>
      </c>
      <c r="X18" s="647">
        <f t="shared" si="4"/>
        <v>0</v>
      </c>
      <c r="Y18" s="642" t="b">
        <v>1</v>
      </c>
      <c r="Z18" s="642" t="b">
        <v>0</v>
      </c>
      <c r="AA18" s="642" t="b">
        <v>0</v>
      </c>
      <c r="AB18" s="677" t="b">
        <v>0</v>
      </c>
      <c r="AC18" s="689">
        <f t="shared" si="2"/>
        <v>1</v>
      </c>
      <c r="AD18" s="584" t="e">
        <f>(V18*'Vessel Profile'!$D$30+X18*'Vessel Profile'!$E$30)*AC18/('Vessel Profile'!$D$30+'Vessel Profile'!$E$30)</f>
        <v>#DIV/0!</v>
      </c>
    </row>
    <row r="19" spans="1:30" ht="16.5" customHeight="1">
      <c r="A19" s="374"/>
      <c r="B19" s="521" t="s">
        <v>380</v>
      </c>
      <c r="C19" s="596">
        <v>0</v>
      </c>
      <c r="D19" s="268">
        <v>0</v>
      </c>
      <c r="E19" s="590">
        <v>0</v>
      </c>
      <c r="F19" s="266">
        <f t="shared" si="6"/>
        <v>0</v>
      </c>
      <c r="G19" s="266">
        <f t="shared" si="7"/>
        <v>0</v>
      </c>
      <c r="H19" s="705" t="b">
        <v>1</v>
      </c>
      <c r="I19" s="706" t="b">
        <v>0</v>
      </c>
      <c r="J19" s="706" t="b">
        <v>0</v>
      </c>
      <c r="K19" s="706" t="b">
        <v>0</v>
      </c>
      <c r="L19" s="309">
        <f t="shared" si="8"/>
        <v>1</v>
      </c>
      <c r="M19" s="412" t="e">
        <f>(F19*'Vessel Profile'!$D$30+G19*'Vessel Profile'!$E$30)*L19/('Vessel Profile'!$D$30+'Vessel Profile'!$E$30)</f>
        <v>#DIV/0!</v>
      </c>
      <c r="O19" s="859"/>
      <c r="P19" s="363" t="s">
        <v>40</v>
      </c>
      <c r="Q19" s="627">
        <v>0.3</v>
      </c>
      <c r="R19" s="628">
        <v>3.6</v>
      </c>
      <c r="S19" s="336">
        <v>5</v>
      </c>
      <c r="T19" s="694">
        <f t="shared" si="1"/>
        <v>18</v>
      </c>
      <c r="U19" s="337">
        <v>0</v>
      </c>
      <c r="V19" s="647">
        <f t="shared" si="3"/>
        <v>0</v>
      </c>
      <c r="W19" s="338">
        <v>0</v>
      </c>
      <c r="X19" s="647">
        <f t="shared" si="4"/>
        <v>0</v>
      </c>
      <c r="Y19" s="642" t="b">
        <v>1</v>
      </c>
      <c r="Z19" s="642" t="b">
        <v>0</v>
      </c>
      <c r="AA19" s="642" t="b">
        <v>0</v>
      </c>
      <c r="AB19" s="677" t="b">
        <v>0</v>
      </c>
      <c r="AC19" s="689">
        <f t="shared" si="2"/>
        <v>1</v>
      </c>
      <c r="AD19" s="584" t="e">
        <f>(V19*'Vessel Profile'!$D$30+X19*'Vessel Profile'!$E$30)*AC19/('Vessel Profile'!$D$30+'Vessel Profile'!$E$30)</f>
        <v>#DIV/0!</v>
      </c>
    </row>
    <row r="20" spans="1:30" ht="16.5" customHeight="1" thickBot="1">
      <c r="A20" s="345"/>
      <c r="B20" s="522" t="s">
        <v>380</v>
      </c>
      <c r="C20" s="597">
        <v>0</v>
      </c>
      <c r="D20" s="300">
        <v>0</v>
      </c>
      <c r="E20" s="598">
        <v>0</v>
      </c>
      <c r="F20" s="301">
        <f>$C20*D20/$L19/1000</f>
        <v>0</v>
      </c>
      <c r="G20" s="301">
        <f>C20*E20/L19/1000</f>
        <v>0</v>
      </c>
      <c r="H20" s="709" t="b">
        <v>1</v>
      </c>
      <c r="I20" s="710" t="b">
        <v>0</v>
      </c>
      <c r="J20" s="710" t="b">
        <v>0</v>
      </c>
      <c r="K20" s="710" t="b">
        <v>0</v>
      </c>
      <c r="L20" s="414">
        <f>COUNTIF(H20:K20,TRUE)</f>
        <v>1</v>
      </c>
      <c r="M20" s="414" t="e">
        <f>(F20*'Vessel Profile'!$D$30+G20*'Vessel Profile'!$E$30)*L20/('Vessel Profile'!$D$30+'Vessel Profile'!$E$30)</f>
        <v>#DIV/0!</v>
      </c>
      <c r="O20" s="859"/>
      <c r="P20" s="363" t="s">
        <v>42</v>
      </c>
      <c r="Q20" s="627">
        <v>0.1</v>
      </c>
      <c r="R20" s="628">
        <v>1</v>
      </c>
      <c r="S20" s="336">
        <v>1</v>
      </c>
      <c r="T20" s="694">
        <f t="shared" si="1"/>
        <v>1</v>
      </c>
      <c r="U20" s="337">
        <v>0</v>
      </c>
      <c r="V20" s="647">
        <f t="shared" si="3"/>
        <v>0</v>
      </c>
      <c r="W20" s="338">
        <v>0</v>
      </c>
      <c r="X20" s="647">
        <f t="shared" si="4"/>
        <v>0</v>
      </c>
      <c r="Y20" s="642" t="b">
        <v>1</v>
      </c>
      <c r="Z20" s="642" t="b">
        <v>0</v>
      </c>
      <c r="AA20" s="642" t="b">
        <v>0</v>
      </c>
      <c r="AB20" s="677" t="b">
        <v>0</v>
      </c>
      <c r="AC20" s="689">
        <f t="shared" si="2"/>
        <v>1</v>
      </c>
      <c r="AD20" s="584" t="e">
        <f>(V20*'Vessel Profile'!$D$30+X20*'Vessel Profile'!$E$30)*AC20/('Vessel Profile'!$D$30+'Vessel Profile'!$E$30)</f>
        <v>#DIV/0!</v>
      </c>
    </row>
    <row r="21" spans="1:30" ht="16.5" customHeight="1" thickTop="1">
      <c r="A21" s="264"/>
      <c r="B21" s="298"/>
      <c r="C21" s="711"/>
      <c r="D21" s="711"/>
      <c r="E21" s="711"/>
      <c r="F21" s="265"/>
      <c r="G21" s="299"/>
      <c r="H21" s="711"/>
      <c r="I21" s="711"/>
      <c r="J21" s="711"/>
      <c r="K21" s="711"/>
      <c r="L21" s="265"/>
      <c r="M21" s="265"/>
      <c r="O21" s="859"/>
      <c r="P21" s="363" t="s">
        <v>41</v>
      </c>
      <c r="Q21" s="627">
        <v>0.2</v>
      </c>
      <c r="R21" s="628">
        <v>2.2818000000000001</v>
      </c>
      <c r="S21" s="336">
        <v>0</v>
      </c>
      <c r="T21" s="694">
        <f t="shared" si="1"/>
        <v>0</v>
      </c>
      <c r="U21" s="337">
        <v>0</v>
      </c>
      <c r="V21" s="647">
        <f t="shared" si="3"/>
        <v>0</v>
      </c>
      <c r="W21" s="338">
        <v>0</v>
      </c>
      <c r="X21" s="647">
        <f t="shared" si="4"/>
        <v>0</v>
      </c>
      <c r="Y21" s="642" t="b">
        <v>1</v>
      </c>
      <c r="Z21" s="642" t="b">
        <v>0</v>
      </c>
      <c r="AA21" s="642" t="b">
        <v>0</v>
      </c>
      <c r="AB21" s="677" t="b">
        <v>0</v>
      </c>
      <c r="AC21" s="689">
        <f t="shared" si="2"/>
        <v>1</v>
      </c>
      <c r="AD21" s="584" t="e">
        <f>(V21*'Vessel Profile'!$D$30+X21*'Vessel Profile'!$E$30)*AC21/('Vessel Profile'!$D$30+'Vessel Profile'!$E$30)</f>
        <v>#DIV/0!</v>
      </c>
    </row>
    <row r="22" spans="1:30" ht="16.5" customHeight="1" thickBot="1">
      <c r="A22" s="540"/>
      <c r="B22" s="541"/>
      <c r="C22" s="736"/>
      <c r="D22" s="737"/>
      <c r="E22" s="712"/>
      <c r="F22" s="278"/>
      <c r="G22" s="442"/>
      <c r="H22" s="712"/>
      <c r="I22" s="712"/>
      <c r="J22" s="712"/>
      <c r="K22" s="712"/>
      <c r="L22" s="265"/>
      <c r="M22" s="265"/>
      <c r="O22" s="860"/>
      <c r="P22" s="364" t="s">
        <v>25</v>
      </c>
      <c r="Q22" s="629"/>
      <c r="R22" s="630">
        <v>120</v>
      </c>
      <c r="S22" s="336">
        <v>1</v>
      </c>
      <c r="T22" s="695">
        <f t="shared" si="1"/>
        <v>120</v>
      </c>
      <c r="U22" s="337">
        <v>0</v>
      </c>
      <c r="V22" s="647">
        <f t="shared" si="3"/>
        <v>0</v>
      </c>
      <c r="W22" s="338">
        <v>0</v>
      </c>
      <c r="X22" s="647">
        <f t="shared" si="4"/>
        <v>0</v>
      </c>
      <c r="Y22" s="643" t="b">
        <v>1</v>
      </c>
      <c r="Z22" s="643" t="b">
        <v>0</v>
      </c>
      <c r="AA22" s="643" t="b">
        <v>0</v>
      </c>
      <c r="AB22" s="678" t="b">
        <v>0</v>
      </c>
      <c r="AC22" s="689">
        <f t="shared" si="2"/>
        <v>1</v>
      </c>
      <c r="AD22" s="586" t="e">
        <f>(V22*'Vessel Profile'!$D$30+X22*'Vessel Profile'!$E$30)*AC22/('Vessel Profile'!$D$30+'Vessel Profile'!$E$30)</f>
        <v>#DIV/0!</v>
      </c>
    </row>
    <row r="23" spans="1:30" ht="16.5" customHeight="1" thickTop="1">
      <c r="A23" s="905" t="s">
        <v>34</v>
      </c>
      <c r="B23" s="905"/>
      <c r="C23" s="906" t="s">
        <v>280</v>
      </c>
      <c r="D23" s="906" t="s">
        <v>272</v>
      </c>
      <c r="E23" s="906" t="s">
        <v>273</v>
      </c>
      <c r="F23" s="815" t="s">
        <v>286</v>
      </c>
      <c r="G23" s="815" t="s">
        <v>287</v>
      </c>
      <c r="H23" s="908" t="s">
        <v>281</v>
      </c>
      <c r="I23" s="909" t="s">
        <v>282</v>
      </c>
      <c r="J23" s="909" t="s">
        <v>101</v>
      </c>
      <c r="K23" s="910" t="s">
        <v>102</v>
      </c>
      <c r="L23" s="846" t="s">
        <v>283</v>
      </c>
      <c r="M23" s="265"/>
      <c r="O23" s="861" t="s">
        <v>311</v>
      </c>
      <c r="P23" s="363" t="s">
        <v>48</v>
      </c>
      <c r="Q23" s="627">
        <v>0.6</v>
      </c>
      <c r="R23" s="628">
        <v>7.5479999999999992</v>
      </c>
      <c r="S23" s="336">
        <v>0</v>
      </c>
      <c r="T23" s="694">
        <f>S23*R23</f>
        <v>0</v>
      </c>
      <c r="U23" s="337">
        <v>0</v>
      </c>
      <c r="V23" s="647">
        <f t="shared" si="3"/>
        <v>0</v>
      </c>
      <c r="W23" s="338">
        <v>0</v>
      </c>
      <c r="X23" s="647">
        <f t="shared" si="4"/>
        <v>0</v>
      </c>
      <c r="Y23" s="642" t="b">
        <v>1</v>
      </c>
      <c r="Z23" s="642" t="b">
        <v>0</v>
      </c>
      <c r="AA23" s="642" t="b">
        <v>0</v>
      </c>
      <c r="AB23" s="677" t="b">
        <v>0</v>
      </c>
      <c r="AC23" s="689">
        <f t="shared" si="2"/>
        <v>1</v>
      </c>
      <c r="AD23" s="584" t="e">
        <f>(V23*'Vessel Profile'!$D$30+X23*'Vessel Profile'!$E$30)*AC23/('Vessel Profile'!$D$30+'Vessel Profile'!$E$30)</f>
        <v>#DIV/0!</v>
      </c>
    </row>
    <row r="24" spans="1:30" ht="16.5" customHeight="1">
      <c r="A24" s="905"/>
      <c r="B24" s="905"/>
      <c r="C24" s="906"/>
      <c r="D24" s="906"/>
      <c r="E24" s="906"/>
      <c r="F24" s="831"/>
      <c r="G24" s="831"/>
      <c r="H24" s="908"/>
      <c r="I24" s="909"/>
      <c r="J24" s="909"/>
      <c r="K24" s="910"/>
      <c r="L24" s="847"/>
      <c r="M24" s="265"/>
      <c r="N24" s="133"/>
      <c r="O24" s="862"/>
      <c r="P24" s="363" t="s">
        <v>49</v>
      </c>
      <c r="Q24" s="627">
        <v>2.5</v>
      </c>
      <c r="R24" s="628">
        <v>32.136000000000003</v>
      </c>
      <c r="S24" s="336">
        <v>0</v>
      </c>
      <c r="T24" s="694">
        <f t="shared" ref="T24:T39" si="9">S24*R24</f>
        <v>0</v>
      </c>
      <c r="U24" s="337">
        <v>0</v>
      </c>
      <c r="V24" s="647">
        <f t="shared" si="3"/>
        <v>0</v>
      </c>
      <c r="W24" s="338">
        <v>0</v>
      </c>
      <c r="X24" s="647">
        <f t="shared" si="4"/>
        <v>0</v>
      </c>
      <c r="Y24" s="642" t="b">
        <v>1</v>
      </c>
      <c r="Z24" s="642" t="b">
        <v>0</v>
      </c>
      <c r="AA24" s="642" t="b">
        <v>0</v>
      </c>
      <c r="AB24" s="677" t="b">
        <v>0</v>
      </c>
      <c r="AC24" s="689">
        <f t="shared" si="2"/>
        <v>1</v>
      </c>
      <c r="AD24" s="584" t="e">
        <f>(V24*'Vessel Profile'!$D$30+X24*'Vessel Profile'!$E$30)*AC24/('Vessel Profile'!$D$30+'Vessel Profile'!$E$30)</f>
        <v>#DIV/0!</v>
      </c>
    </row>
    <row r="25" spans="1:30" ht="16.5" customHeight="1">
      <c r="A25" s="905"/>
      <c r="B25" s="905"/>
      <c r="C25" s="906"/>
      <c r="D25" s="906"/>
      <c r="E25" s="906"/>
      <c r="F25" s="831"/>
      <c r="G25" s="831"/>
      <c r="H25" s="908" t="b">
        <v>0</v>
      </c>
      <c r="I25" s="909"/>
      <c r="J25" s="909"/>
      <c r="K25" s="910"/>
      <c r="L25" s="847"/>
      <c r="M25" s="265"/>
      <c r="N25" s="133"/>
      <c r="O25" s="862"/>
      <c r="P25" s="363" t="s">
        <v>67</v>
      </c>
      <c r="Q25" s="627">
        <v>0.6</v>
      </c>
      <c r="R25" s="628">
        <v>7.8790000000000004</v>
      </c>
      <c r="S25" s="336">
        <v>1</v>
      </c>
      <c r="T25" s="694">
        <f t="shared" si="9"/>
        <v>7.8790000000000004</v>
      </c>
      <c r="U25" s="337">
        <v>0</v>
      </c>
      <c r="V25" s="647">
        <f t="shared" si="3"/>
        <v>0</v>
      </c>
      <c r="W25" s="338">
        <v>0</v>
      </c>
      <c r="X25" s="647">
        <f t="shared" si="4"/>
        <v>0</v>
      </c>
      <c r="Y25" s="642" t="b">
        <v>1</v>
      </c>
      <c r="Z25" s="642" t="b">
        <v>0</v>
      </c>
      <c r="AA25" s="642" t="b">
        <v>0</v>
      </c>
      <c r="AB25" s="677" t="b">
        <v>0</v>
      </c>
      <c r="AC25" s="689">
        <f t="shared" si="2"/>
        <v>1</v>
      </c>
      <c r="AD25" s="584" t="e">
        <f>(V25*'Vessel Profile'!$D$30+X25*'Vessel Profile'!$E$30)*AC25/('Vessel Profile'!$D$30+'Vessel Profile'!$E$30)</f>
        <v>#DIV/0!</v>
      </c>
    </row>
    <row r="26" spans="1:30" ht="16.5" customHeight="1" thickBot="1">
      <c r="A26" s="901"/>
      <c r="B26" s="901"/>
      <c r="C26" s="907"/>
      <c r="D26" s="907"/>
      <c r="E26" s="907"/>
      <c r="F26" s="832"/>
      <c r="G26" s="832"/>
      <c r="H26" s="701"/>
      <c r="I26" s="702" t="b">
        <v>0</v>
      </c>
      <c r="J26" s="702" t="b">
        <v>0</v>
      </c>
      <c r="K26" s="713" t="b">
        <v>0</v>
      </c>
      <c r="L26" s="897"/>
      <c r="O26" s="862"/>
      <c r="P26" s="363" t="s">
        <v>68</v>
      </c>
      <c r="Q26" s="627">
        <v>5</v>
      </c>
      <c r="R26" s="628">
        <v>64.6935</v>
      </c>
      <c r="S26" s="336">
        <v>1</v>
      </c>
      <c r="T26" s="694">
        <f t="shared" si="9"/>
        <v>64.6935</v>
      </c>
      <c r="U26" s="337">
        <v>0</v>
      </c>
      <c r="V26" s="647">
        <f t="shared" si="3"/>
        <v>0</v>
      </c>
      <c r="W26" s="338">
        <v>0</v>
      </c>
      <c r="X26" s="647">
        <f t="shared" si="4"/>
        <v>0</v>
      </c>
      <c r="Y26" s="642" t="b">
        <v>1</v>
      </c>
      <c r="Z26" s="642" t="b">
        <v>0</v>
      </c>
      <c r="AA26" s="642" t="b">
        <v>0</v>
      </c>
      <c r="AB26" s="677" t="b">
        <v>0</v>
      </c>
      <c r="AC26" s="689">
        <f t="shared" si="2"/>
        <v>1</v>
      </c>
      <c r="AD26" s="584" t="e">
        <f>(V26*'Vessel Profile'!$D$30+X26*'Vessel Profile'!$E$30)*AC26/('Vessel Profile'!$D$30+'Vessel Profile'!$E$30)</f>
        <v>#DIV/0!</v>
      </c>
    </row>
    <row r="27" spans="1:30" ht="16.5" customHeight="1">
      <c r="A27" s="866" t="s">
        <v>298</v>
      </c>
      <c r="B27" s="317" t="s">
        <v>295</v>
      </c>
      <c r="C27" s="599">
        <v>0.5</v>
      </c>
      <c r="D27" s="307">
        <v>0</v>
      </c>
      <c r="E27" s="600">
        <v>0</v>
      </c>
      <c r="F27" s="273">
        <f>C27*D27/L27</f>
        <v>0</v>
      </c>
      <c r="G27" s="267">
        <f t="shared" ref="G27" si="10">C27*E27/L27</f>
        <v>0</v>
      </c>
      <c r="H27" s="704" t="b">
        <v>1</v>
      </c>
      <c r="I27" s="704" t="b">
        <v>0</v>
      </c>
      <c r="J27" s="704" t="b">
        <v>0</v>
      </c>
      <c r="K27" s="714" t="b">
        <v>0</v>
      </c>
      <c r="L27" s="309">
        <f>COUNTIF(H27:K27,TRUE)</f>
        <v>1</v>
      </c>
      <c r="O27" s="862"/>
      <c r="P27" s="363" t="s">
        <v>51</v>
      </c>
      <c r="Q27" s="627">
        <v>1.8</v>
      </c>
      <c r="R27" s="628">
        <v>22.944000000000003</v>
      </c>
      <c r="S27" s="336">
        <v>0</v>
      </c>
      <c r="T27" s="694">
        <f t="shared" si="9"/>
        <v>0</v>
      </c>
      <c r="U27" s="337">
        <v>0</v>
      </c>
      <c r="V27" s="647">
        <f t="shared" si="3"/>
        <v>0</v>
      </c>
      <c r="W27" s="338">
        <v>0</v>
      </c>
      <c r="X27" s="647">
        <f t="shared" si="4"/>
        <v>0</v>
      </c>
      <c r="Y27" s="642" t="b">
        <v>1</v>
      </c>
      <c r="Z27" s="642" t="b">
        <v>0</v>
      </c>
      <c r="AA27" s="642" t="b">
        <v>0</v>
      </c>
      <c r="AB27" s="677" t="b">
        <v>0</v>
      </c>
      <c r="AC27" s="689">
        <f t="shared" si="2"/>
        <v>1</v>
      </c>
      <c r="AD27" s="584" t="e">
        <f>(V27*'Vessel Profile'!$D$30+X27*'Vessel Profile'!$E$30)*AC27/('Vessel Profile'!$D$30+'Vessel Profile'!$E$30)</f>
        <v>#DIV/0!</v>
      </c>
    </row>
    <row r="28" spans="1:30" ht="16.5" customHeight="1" thickBot="1">
      <c r="A28" s="865"/>
      <c r="B28" s="318" t="s">
        <v>296</v>
      </c>
      <c r="C28" s="601">
        <v>1.5</v>
      </c>
      <c r="D28" s="291">
        <v>0</v>
      </c>
      <c r="E28" s="602">
        <v>0</v>
      </c>
      <c r="F28" s="313">
        <f t="shared" ref="F28:F41" si="11">C28*D28/L28</f>
        <v>0</v>
      </c>
      <c r="G28" s="314">
        <f t="shared" ref="G28:G41" si="12">C28*E28/L28</f>
        <v>0</v>
      </c>
      <c r="H28" s="708" t="b">
        <v>1</v>
      </c>
      <c r="I28" s="708" t="b">
        <v>0</v>
      </c>
      <c r="J28" s="708" t="b">
        <v>0</v>
      </c>
      <c r="K28" s="715" t="b">
        <v>0</v>
      </c>
      <c r="L28" s="485">
        <f t="shared" ref="L28:L41" si="13">COUNTIF(H28:K28,TRUE)</f>
        <v>1</v>
      </c>
      <c r="O28" s="862"/>
      <c r="P28" s="363" t="s">
        <v>52</v>
      </c>
      <c r="Q28" s="627">
        <v>2.9</v>
      </c>
      <c r="R28" s="628">
        <v>38.167000000000002</v>
      </c>
      <c r="S28" s="336">
        <v>0</v>
      </c>
      <c r="T28" s="694">
        <f t="shared" si="9"/>
        <v>0</v>
      </c>
      <c r="U28" s="337">
        <v>0</v>
      </c>
      <c r="V28" s="647">
        <f t="shared" si="3"/>
        <v>0</v>
      </c>
      <c r="W28" s="338">
        <v>0</v>
      </c>
      <c r="X28" s="647">
        <f t="shared" si="4"/>
        <v>0</v>
      </c>
      <c r="Y28" s="642" t="b">
        <v>1</v>
      </c>
      <c r="Z28" s="642" t="b">
        <v>0</v>
      </c>
      <c r="AA28" s="642" t="b">
        <v>0</v>
      </c>
      <c r="AB28" s="677" t="b">
        <v>0</v>
      </c>
      <c r="AC28" s="689">
        <f t="shared" si="2"/>
        <v>1</v>
      </c>
      <c r="AD28" s="584" t="e">
        <f>(V28*'Vessel Profile'!$D$30+X28*'Vessel Profile'!$E$30)*AC28/('Vessel Profile'!$D$30+'Vessel Profile'!$E$30)</f>
        <v>#DIV/0!</v>
      </c>
    </row>
    <row r="29" spans="1:30" ht="16.5" customHeight="1">
      <c r="A29" s="864" t="s">
        <v>299</v>
      </c>
      <c r="B29" s="487" t="s">
        <v>297</v>
      </c>
      <c r="C29" s="603">
        <v>0.5</v>
      </c>
      <c r="D29" s="307">
        <v>0</v>
      </c>
      <c r="E29" s="600">
        <v>0</v>
      </c>
      <c r="F29" s="311">
        <f t="shared" si="11"/>
        <v>0</v>
      </c>
      <c r="G29" s="312">
        <f t="shared" si="12"/>
        <v>0</v>
      </c>
      <c r="H29" s="704" t="b">
        <v>1</v>
      </c>
      <c r="I29" s="704" t="b">
        <v>0</v>
      </c>
      <c r="J29" s="704" t="b">
        <v>0</v>
      </c>
      <c r="K29" s="716" t="b">
        <v>0</v>
      </c>
      <c r="L29" s="546">
        <f t="shared" si="13"/>
        <v>1</v>
      </c>
      <c r="O29" s="862"/>
      <c r="P29" s="363" t="s">
        <v>50</v>
      </c>
      <c r="Q29" s="627">
        <v>0.4</v>
      </c>
      <c r="R29" s="628">
        <v>4.5900000000000007</v>
      </c>
      <c r="S29" s="336">
        <v>1</v>
      </c>
      <c r="T29" s="694">
        <f t="shared" si="9"/>
        <v>4.5900000000000007</v>
      </c>
      <c r="U29" s="337">
        <v>0</v>
      </c>
      <c r="V29" s="647">
        <f t="shared" si="3"/>
        <v>0</v>
      </c>
      <c r="W29" s="338">
        <v>0</v>
      </c>
      <c r="X29" s="647">
        <f t="shared" si="4"/>
        <v>0</v>
      </c>
      <c r="Y29" s="642" t="b">
        <v>1</v>
      </c>
      <c r="Z29" s="642" t="b">
        <v>0</v>
      </c>
      <c r="AA29" s="642" t="b">
        <v>0</v>
      </c>
      <c r="AB29" s="677" t="b">
        <v>0</v>
      </c>
      <c r="AC29" s="689">
        <f t="shared" si="2"/>
        <v>1</v>
      </c>
      <c r="AD29" s="584" t="e">
        <f>(V29*'Vessel Profile'!$D$30+X29*'Vessel Profile'!$E$30)*AC29/('Vessel Profile'!$D$30+'Vessel Profile'!$E$30)</f>
        <v>#DIV/0!</v>
      </c>
    </row>
    <row r="30" spans="1:30" ht="16.5" customHeight="1" thickBot="1">
      <c r="A30" s="865"/>
      <c r="B30" s="475" t="s">
        <v>279</v>
      </c>
      <c r="C30" s="604">
        <v>1.4</v>
      </c>
      <c r="D30" s="291">
        <v>0</v>
      </c>
      <c r="E30" s="602">
        <v>0</v>
      </c>
      <c r="F30" s="290">
        <f t="shared" si="11"/>
        <v>0</v>
      </c>
      <c r="G30" s="314">
        <f t="shared" si="12"/>
        <v>0</v>
      </c>
      <c r="H30" s="708" t="b">
        <v>1</v>
      </c>
      <c r="I30" s="708" t="b">
        <v>0</v>
      </c>
      <c r="J30" s="708" t="b">
        <v>0</v>
      </c>
      <c r="K30" s="715" t="b">
        <v>0</v>
      </c>
      <c r="L30" s="545">
        <f t="shared" si="13"/>
        <v>1</v>
      </c>
      <c r="O30" s="862"/>
      <c r="P30" s="363" t="s">
        <v>53</v>
      </c>
      <c r="Q30" s="627">
        <v>1.4</v>
      </c>
      <c r="R30" s="628">
        <v>18.8</v>
      </c>
      <c r="S30" s="336">
        <v>1</v>
      </c>
      <c r="T30" s="694">
        <f t="shared" si="9"/>
        <v>18.8</v>
      </c>
      <c r="U30" s="337">
        <v>0</v>
      </c>
      <c r="V30" s="647">
        <f t="shared" si="3"/>
        <v>0</v>
      </c>
      <c r="W30" s="338">
        <v>0</v>
      </c>
      <c r="X30" s="647">
        <f t="shared" si="4"/>
        <v>0</v>
      </c>
      <c r="Y30" s="642" t="b">
        <v>1</v>
      </c>
      <c r="Z30" s="642" t="b">
        <v>0</v>
      </c>
      <c r="AA30" s="642" t="b">
        <v>0</v>
      </c>
      <c r="AB30" s="677" t="b">
        <v>0</v>
      </c>
      <c r="AC30" s="689">
        <f t="shared" si="2"/>
        <v>1</v>
      </c>
      <c r="AD30" s="584" t="e">
        <f>(V30*'Vessel Profile'!$D$30+X30*'Vessel Profile'!$E$30)*AC30/('Vessel Profile'!$D$30+'Vessel Profile'!$E$30)</f>
        <v>#DIV/0!</v>
      </c>
    </row>
    <row r="31" spans="1:30" ht="16.5" customHeight="1">
      <c r="A31" s="840" t="s">
        <v>303</v>
      </c>
      <c r="B31" s="319" t="s">
        <v>58</v>
      </c>
      <c r="C31" s="599">
        <v>0.75</v>
      </c>
      <c r="D31" s="307">
        <v>0</v>
      </c>
      <c r="E31" s="600">
        <v>0</v>
      </c>
      <c r="F31" s="311">
        <f t="shared" si="11"/>
        <v>0</v>
      </c>
      <c r="G31" s="312">
        <f t="shared" si="12"/>
        <v>0</v>
      </c>
      <c r="H31" s="704" t="b">
        <v>1</v>
      </c>
      <c r="I31" s="704" t="b">
        <v>0</v>
      </c>
      <c r="J31" s="704" t="b">
        <v>0</v>
      </c>
      <c r="K31" s="716" t="b">
        <v>0</v>
      </c>
      <c r="L31" s="309">
        <f t="shared" si="13"/>
        <v>1</v>
      </c>
      <c r="O31" s="862"/>
      <c r="P31" s="363" t="s">
        <v>73</v>
      </c>
      <c r="Q31" s="627">
        <v>3.6</v>
      </c>
      <c r="R31" s="628">
        <v>46.8</v>
      </c>
      <c r="S31" s="336">
        <v>1</v>
      </c>
      <c r="T31" s="694">
        <f t="shared" si="9"/>
        <v>46.8</v>
      </c>
      <c r="U31" s="337">
        <v>0</v>
      </c>
      <c r="V31" s="647">
        <f t="shared" si="3"/>
        <v>0</v>
      </c>
      <c r="W31" s="338">
        <v>0</v>
      </c>
      <c r="X31" s="647">
        <f t="shared" si="4"/>
        <v>0</v>
      </c>
      <c r="Y31" s="642" t="b">
        <v>1</v>
      </c>
      <c r="Z31" s="642" t="b">
        <v>0</v>
      </c>
      <c r="AA31" s="642" t="b">
        <v>0</v>
      </c>
      <c r="AB31" s="677" t="b">
        <v>0</v>
      </c>
      <c r="AC31" s="689">
        <f t="shared" si="2"/>
        <v>1</v>
      </c>
      <c r="AD31" s="584" t="e">
        <f>(V31*'Vessel Profile'!$D$30+X31*'Vessel Profile'!$E$30)*AC31/('Vessel Profile'!$D$30+'Vessel Profile'!$E$30)</f>
        <v>#DIV/0!</v>
      </c>
    </row>
    <row r="32" spans="1:30" ht="16.5" customHeight="1">
      <c r="A32" s="841"/>
      <c r="B32" s="320" t="s">
        <v>278</v>
      </c>
      <c r="C32" s="605">
        <v>20</v>
      </c>
      <c r="D32" s="277">
        <v>0</v>
      </c>
      <c r="E32" s="606">
        <v>0</v>
      </c>
      <c r="F32" s="273">
        <f t="shared" si="11"/>
        <v>0</v>
      </c>
      <c r="G32" s="267">
        <f t="shared" si="12"/>
        <v>0</v>
      </c>
      <c r="H32" s="706" t="b">
        <v>1</v>
      </c>
      <c r="I32" s="706" t="b">
        <v>0</v>
      </c>
      <c r="J32" s="706" t="b">
        <v>0</v>
      </c>
      <c r="K32" s="717" t="b">
        <v>0</v>
      </c>
      <c r="L32" s="309">
        <f t="shared" si="13"/>
        <v>1</v>
      </c>
      <c r="O32" s="862"/>
      <c r="P32" s="363" t="s">
        <v>54</v>
      </c>
      <c r="Q32" s="627">
        <v>1</v>
      </c>
      <c r="R32" s="628">
        <v>12.4</v>
      </c>
      <c r="S32" s="336">
        <v>1</v>
      </c>
      <c r="T32" s="694">
        <f t="shared" si="9"/>
        <v>12.4</v>
      </c>
      <c r="U32" s="337">
        <v>0</v>
      </c>
      <c r="V32" s="647">
        <f t="shared" si="3"/>
        <v>0</v>
      </c>
      <c r="W32" s="338">
        <v>0</v>
      </c>
      <c r="X32" s="647">
        <f t="shared" si="4"/>
        <v>0</v>
      </c>
      <c r="Y32" s="642" t="b">
        <v>1</v>
      </c>
      <c r="Z32" s="642" t="b">
        <v>0</v>
      </c>
      <c r="AA32" s="642" t="b">
        <v>0</v>
      </c>
      <c r="AB32" s="677" t="b">
        <v>0</v>
      </c>
      <c r="AC32" s="689">
        <f t="shared" si="2"/>
        <v>1</v>
      </c>
      <c r="AD32" s="584" t="e">
        <f>(V32*'Vessel Profile'!$D$30+X32*'Vessel Profile'!$E$30)*AC32/('Vessel Profile'!$D$30+'Vessel Profile'!$E$30)</f>
        <v>#DIV/0!</v>
      </c>
    </row>
    <row r="33" spans="1:30" ht="16.5" customHeight="1">
      <c r="A33" s="841"/>
      <c r="B33" s="321" t="s">
        <v>213</v>
      </c>
      <c r="C33" s="605">
        <v>0.25</v>
      </c>
      <c r="D33" s="277">
        <v>0</v>
      </c>
      <c r="E33" s="606">
        <v>0</v>
      </c>
      <c r="F33" s="273">
        <f t="shared" si="11"/>
        <v>0</v>
      </c>
      <c r="G33" s="267">
        <f t="shared" si="12"/>
        <v>0</v>
      </c>
      <c r="H33" s="706" t="b">
        <v>1</v>
      </c>
      <c r="I33" s="706" t="b">
        <v>0</v>
      </c>
      <c r="J33" s="706" t="b">
        <v>0</v>
      </c>
      <c r="K33" s="717" t="b">
        <v>0</v>
      </c>
      <c r="L33" s="309">
        <f t="shared" si="13"/>
        <v>1</v>
      </c>
      <c r="O33" s="862"/>
      <c r="P33" s="366" t="s">
        <v>74</v>
      </c>
      <c r="Q33" s="627">
        <v>0.4</v>
      </c>
      <c r="R33" s="628">
        <v>5.403999999999999</v>
      </c>
      <c r="S33" s="336">
        <v>1</v>
      </c>
      <c r="T33" s="694">
        <f t="shared" si="9"/>
        <v>5.403999999999999</v>
      </c>
      <c r="U33" s="337">
        <v>0</v>
      </c>
      <c r="V33" s="647">
        <f t="shared" si="3"/>
        <v>0</v>
      </c>
      <c r="W33" s="338">
        <v>0</v>
      </c>
      <c r="X33" s="647">
        <f t="shared" si="4"/>
        <v>0</v>
      </c>
      <c r="Y33" s="642" t="b">
        <v>1</v>
      </c>
      <c r="Z33" s="642" t="b">
        <v>0</v>
      </c>
      <c r="AA33" s="642" t="b">
        <v>0</v>
      </c>
      <c r="AB33" s="677" t="b">
        <v>0</v>
      </c>
      <c r="AC33" s="689">
        <f t="shared" si="2"/>
        <v>1</v>
      </c>
      <c r="AD33" s="584" t="e">
        <f>(V33*'Vessel Profile'!$D$30+X33*'Vessel Profile'!$E$30)*AC33/('Vessel Profile'!$D$30+'Vessel Profile'!$E$30)</f>
        <v>#DIV/0!</v>
      </c>
    </row>
    <row r="34" spans="1:30" ht="16.5" customHeight="1">
      <c r="A34" s="841"/>
      <c r="B34" s="320" t="s">
        <v>212</v>
      </c>
      <c r="C34" s="605">
        <v>3</v>
      </c>
      <c r="D34" s="277">
        <v>0</v>
      </c>
      <c r="E34" s="606">
        <v>0</v>
      </c>
      <c r="F34" s="273">
        <f t="shared" si="11"/>
        <v>0</v>
      </c>
      <c r="G34" s="267">
        <f t="shared" si="12"/>
        <v>0</v>
      </c>
      <c r="H34" s="706" t="b">
        <v>1</v>
      </c>
      <c r="I34" s="706" t="b">
        <v>0</v>
      </c>
      <c r="J34" s="706" t="b">
        <v>0</v>
      </c>
      <c r="K34" s="717" t="b">
        <v>0</v>
      </c>
      <c r="L34" s="309">
        <f t="shared" si="13"/>
        <v>1</v>
      </c>
      <c r="O34" s="862"/>
      <c r="P34" s="366" t="s">
        <v>323</v>
      </c>
      <c r="Q34" s="627">
        <v>13.5</v>
      </c>
      <c r="R34" s="628">
        <v>175</v>
      </c>
      <c r="S34" s="336">
        <v>0</v>
      </c>
      <c r="T34" s="694">
        <f t="shared" si="9"/>
        <v>0</v>
      </c>
      <c r="U34" s="337">
        <v>0</v>
      </c>
      <c r="V34" s="647">
        <f t="shared" si="3"/>
        <v>0</v>
      </c>
      <c r="W34" s="338">
        <v>0</v>
      </c>
      <c r="X34" s="647">
        <f t="shared" si="4"/>
        <v>0</v>
      </c>
      <c r="Y34" s="642" t="b">
        <v>1</v>
      </c>
      <c r="Z34" s="642" t="b">
        <v>0</v>
      </c>
      <c r="AA34" s="642" t="b">
        <v>0</v>
      </c>
      <c r="AB34" s="677" t="b">
        <v>0</v>
      </c>
      <c r="AC34" s="689">
        <f t="shared" si="2"/>
        <v>1</v>
      </c>
      <c r="AD34" s="584" t="e">
        <f>(V34*'Vessel Profile'!$D$30+X34*'Vessel Profile'!$E$30)*AC34/('Vessel Profile'!$D$30+'Vessel Profile'!$E$30)</f>
        <v>#DIV/0!</v>
      </c>
    </row>
    <row r="35" spans="1:30" ht="16.5" customHeight="1">
      <c r="A35" s="841"/>
      <c r="B35" s="320" t="s">
        <v>300</v>
      </c>
      <c r="C35" s="605">
        <v>4.2</v>
      </c>
      <c r="D35" s="277">
        <v>0</v>
      </c>
      <c r="E35" s="606">
        <v>0</v>
      </c>
      <c r="F35" s="273">
        <f t="shared" si="11"/>
        <v>0</v>
      </c>
      <c r="G35" s="267">
        <f t="shared" si="12"/>
        <v>0</v>
      </c>
      <c r="H35" s="706" t="b">
        <v>1</v>
      </c>
      <c r="I35" s="706" t="b">
        <v>0</v>
      </c>
      <c r="J35" s="706" t="b">
        <v>0</v>
      </c>
      <c r="K35" s="717" t="b">
        <v>0</v>
      </c>
      <c r="L35" s="309">
        <f t="shared" si="13"/>
        <v>1</v>
      </c>
      <c r="O35" s="862"/>
      <c r="P35" s="367" t="s">
        <v>61</v>
      </c>
      <c r="Q35" s="631">
        <v>0.8</v>
      </c>
      <c r="R35" s="628">
        <v>10.324999999999999</v>
      </c>
      <c r="S35" s="336">
        <v>1</v>
      </c>
      <c r="T35" s="694">
        <f t="shared" si="9"/>
        <v>10.324999999999999</v>
      </c>
      <c r="U35" s="337">
        <v>0</v>
      </c>
      <c r="V35" s="647">
        <f t="shared" si="3"/>
        <v>0</v>
      </c>
      <c r="W35" s="338">
        <v>0</v>
      </c>
      <c r="X35" s="647">
        <f t="shared" si="4"/>
        <v>0</v>
      </c>
      <c r="Y35" s="642" t="b">
        <v>1</v>
      </c>
      <c r="Z35" s="642" t="b">
        <v>0</v>
      </c>
      <c r="AA35" s="642" t="b">
        <v>0</v>
      </c>
      <c r="AB35" s="677" t="b">
        <v>0</v>
      </c>
      <c r="AC35" s="689">
        <f t="shared" si="2"/>
        <v>1</v>
      </c>
      <c r="AD35" s="584" t="e">
        <f>(V35*'Vessel Profile'!$D$30+X35*'Vessel Profile'!$E$30)*AC35/('Vessel Profile'!$D$30+'Vessel Profile'!$E$30)</f>
        <v>#DIV/0!</v>
      </c>
    </row>
    <row r="36" spans="1:30" ht="16.5" customHeight="1">
      <c r="A36" s="841"/>
      <c r="B36" s="320" t="s">
        <v>304</v>
      </c>
      <c r="C36" s="607">
        <v>15</v>
      </c>
      <c r="D36" s="277">
        <v>0</v>
      </c>
      <c r="E36" s="606">
        <v>0</v>
      </c>
      <c r="F36" s="273">
        <f t="shared" si="11"/>
        <v>0</v>
      </c>
      <c r="G36" s="267">
        <f t="shared" si="12"/>
        <v>0</v>
      </c>
      <c r="H36" s="706" t="b">
        <v>1</v>
      </c>
      <c r="I36" s="706" t="b">
        <v>0</v>
      </c>
      <c r="J36" s="706" t="b">
        <v>0</v>
      </c>
      <c r="K36" s="717" t="b">
        <v>0</v>
      </c>
      <c r="L36" s="309">
        <f t="shared" si="13"/>
        <v>1</v>
      </c>
      <c r="O36" s="862"/>
      <c r="P36" s="363" t="s">
        <v>62</v>
      </c>
      <c r="Q36" s="627">
        <v>4.5999999999999996</v>
      </c>
      <c r="R36" s="628">
        <v>60.371999999999993</v>
      </c>
      <c r="S36" s="336">
        <v>1</v>
      </c>
      <c r="T36" s="694">
        <f t="shared" si="9"/>
        <v>60.371999999999993</v>
      </c>
      <c r="U36" s="337">
        <v>0</v>
      </c>
      <c r="V36" s="647">
        <f t="shared" si="3"/>
        <v>0</v>
      </c>
      <c r="W36" s="338">
        <v>0</v>
      </c>
      <c r="X36" s="647">
        <f t="shared" si="4"/>
        <v>0</v>
      </c>
      <c r="Y36" s="642" t="b">
        <v>1</v>
      </c>
      <c r="Z36" s="642" t="b">
        <v>0</v>
      </c>
      <c r="AA36" s="642" t="b">
        <v>0</v>
      </c>
      <c r="AB36" s="677" t="b">
        <v>0</v>
      </c>
      <c r="AC36" s="689">
        <f t="shared" si="2"/>
        <v>1</v>
      </c>
      <c r="AD36" s="584" t="e">
        <f>(V36*'Vessel Profile'!$D$30+X36*'Vessel Profile'!$E$30)*AC36/('Vessel Profile'!$D$30+'Vessel Profile'!$E$30)</f>
        <v>#DIV/0!</v>
      </c>
    </row>
    <row r="37" spans="1:30" ht="16.5" customHeight="1">
      <c r="A37" s="841"/>
      <c r="B37" s="320" t="s">
        <v>305</v>
      </c>
      <c r="C37" s="607">
        <v>8</v>
      </c>
      <c r="D37" s="277">
        <v>0</v>
      </c>
      <c r="E37" s="606">
        <v>0</v>
      </c>
      <c r="F37" s="273">
        <f t="shared" si="11"/>
        <v>0</v>
      </c>
      <c r="G37" s="267">
        <f t="shared" si="12"/>
        <v>0</v>
      </c>
      <c r="H37" s="706" t="b">
        <v>1</v>
      </c>
      <c r="I37" s="706" t="b">
        <v>0</v>
      </c>
      <c r="J37" s="706" t="b">
        <v>0</v>
      </c>
      <c r="K37" s="717" t="b">
        <v>0</v>
      </c>
      <c r="L37" s="309">
        <f t="shared" si="13"/>
        <v>1</v>
      </c>
      <c r="O37" s="862"/>
      <c r="P37" s="363" t="s">
        <v>55</v>
      </c>
      <c r="Q37" s="627">
        <v>0.8</v>
      </c>
      <c r="R37" s="628">
        <v>10.519666666666668</v>
      </c>
      <c r="S37" s="336">
        <v>1</v>
      </c>
      <c r="T37" s="694">
        <f t="shared" si="9"/>
        <v>10.519666666666668</v>
      </c>
      <c r="U37" s="337">
        <v>0</v>
      </c>
      <c r="V37" s="647">
        <f t="shared" si="3"/>
        <v>0</v>
      </c>
      <c r="W37" s="338">
        <v>0</v>
      </c>
      <c r="X37" s="647">
        <f t="shared" si="4"/>
        <v>0</v>
      </c>
      <c r="Y37" s="642" t="b">
        <v>1</v>
      </c>
      <c r="Z37" s="642" t="b">
        <v>0</v>
      </c>
      <c r="AA37" s="642" t="b">
        <v>0</v>
      </c>
      <c r="AB37" s="677" t="b">
        <v>0</v>
      </c>
      <c r="AC37" s="689">
        <f t="shared" si="2"/>
        <v>1</v>
      </c>
      <c r="AD37" s="584" t="e">
        <f>(V37*'Vessel Profile'!$D$30+X37*'Vessel Profile'!$E$30)*AC37/('Vessel Profile'!$D$30+'Vessel Profile'!$E$30)</f>
        <v>#DIV/0!</v>
      </c>
    </row>
    <row r="38" spans="1:30" ht="16.5" customHeight="1">
      <c r="A38" s="841"/>
      <c r="B38" s="320" t="s">
        <v>383</v>
      </c>
      <c r="C38" s="607">
        <v>0</v>
      </c>
      <c r="D38" s="277">
        <v>0</v>
      </c>
      <c r="E38" s="606">
        <v>0</v>
      </c>
      <c r="F38" s="273">
        <f t="shared" si="11"/>
        <v>0</v>
      </c>
      <c r="G38" s="267">
        <f t="shared" si="12"/>
        <v>0</v>
      </c>
      <c r="H38" s="706" t="b">
        <v>1</v>
      </c>
      <c r="I38" s="706" t="b">
        <v>0</v>
      </c>
      <c r="J38" s="706" t="b">
        <v>0</v>
      </c>
      <c r="K38" s="717" t="b">
        <v>0</v>
      </c>
      <c r="L38" s="309">
        <f t="shared" si="13"/>
        <v>1</v>
      </c>
      <c r="O38" s="862"/>
      <c r="P38" s="367" t="s">
        <v>60</v>
      </c>
      <c r="Q38" s="631">
        <v>0.6</v>
      </c>
      <c r="R38" s="628">
        <v>7.21</v>
      </c>
      <c r="S38" s="336">
        <v>0</v>
      </c>
      <c r="T38" s="694">
        <f t="shared" si="9"/>
        <v>0</v>
      </c>
      <c r="U38" s="337">
        <v>0</v>
      </c>
      <c r="V38" s="647">
        <f t="shared" si="3"/>
        <v>0</v>
      </c>
      <c r="W38" s="338">
        <v>0</v>
      </c>
      <c r="X38" s="647">
        <f t="shared" si="4"/>
        <v>0</v>
      </c>
      <c r="Y38" s="642" t="b">
        <v>1</v>
      </c>
      <c r="Z38" s="642" t="b">
        <v>0</v>
      </c>
      <c r="AA38" s="642" t="b">
        <v>0</v>
      </c>
      <c r="AB38" s="677" t="b">
        <v>0</v>
      </c>
      <c r="AC38" s="689">
        <f t="shared" si="2"/>
        <v>1</v>
      </c>
      <c r="AD38" s="584" t="e">
        <f>(V38*'Vessel Profile'!$D$30+X38*'Vessel Profile'!$E$30)*AC38/('Vessel Profile'!$D$30+'Vessel Profile'!$E$30)</f>
        <v>#DIV/0!</v>
      </c>
    </row>
    <row r="39" spans="1:30" ht="16.5" customHeight="1" thickBot="1">
      <c r="A39" s="841"/>
      <c r="B39" s="538" t="s">
        <v>382</v>
      </c>
      <c r="C39" s="608">
        <v>41</v>
      </c>
      <c r="D39" s="539">
        <v>0</v>
      </c>
      <c r="E39" s="609">
        <v>0</v>
      </c>
      <c r="F39" s="273">
        <f t="shared" si="11"/>
        <v>0</v>
      </c>
      <c r="G39" s="267">
        <f t="shared" si="12"/>
        <v>0</v>
      </c>
      <c r="H39" s="718" t="b">
        <v>1</v>
      </c>
      <c r="I39" s="719" t="b">
        <v>0</v>
      </c>
      <c r="J39" s="718"/>
      <c r="K39" s="720"/>
      <c r="L39" s="309">
        <f t="shared" si="13"/>
        <v>1</v>
      </c>
      <c r="O39" s="863"/>
      <c r="P39" s="364" t="s">
        <v>25</v>
      </c>
      <c r="Q39" s="629"/>
      <c r="R39" s="332"/>
      <c r="S39" s="336">
        <v>0</v>
      </c>
      <c r="T39" s="695">
        <f t="shared" si="9"/>
        <v>0</v>
      </c>
      <c r="U39" s="337">
        <v>0</v>
      </c>
      <c r="V39" s="647">
        <f t="shared" si="3"/>
        <v>0</v>
      </c>
      <c r="W39" s="338">
        <v>0</v>
      </c>
      <c r="X39" s="647">
        <f t="shared" si="4"/>
        <v>0</v>
      </c>
      <c r="Y39" s="643" t="b">
        <v>1</v>
      </c>
      <c r="Z39" s="643" t="b">
        <v>0</v>
      </c>
      <c r="AA39" s="643" t="b">
        <v>0</v>
      </c>
      <c r="AB39" s="678" t="b">
        <v>0</v>
      </c>
      <c r="AC39" s="689">
        <f t="shared" si="2"/>
        <v>1</v>
      </c>
      <c r="AD39" s="586" t="e">
        <f>(V39*'Vessel Profile'!$D$30+X39*'Vessel Profile'!$E$30)*AC39/('Vessel Profile'!$D$30+'Vessel Profile'!$E$30)</f>
        <v>#DIV/0!</v>
      </c>
    </row>
    <row r="40" spans="1:30" ht="16.5" customHeight="1" thickBot="1">
      <c r="A40" s="842"/>
      <c r="B40" s="322" t="s">
        <v>301</v>
      </c>
      <c r="C40" s="610">
        <v>0</v>
      </c>
      <c r="D40" s="291">
        <v>0</v>
      </c>
      <c r="E40" s="602">
        <v>0</v>
      </c>
      <c r="F40" s="290">
        <f t="shared" si="11"/>
        <v>0</v>
      </c>
      <c r="G40" s="314">
        <f t="shared" si="12"/>
        <v>0</v>
      </c>
      <c r="H40" s="708" t="b">
        <v>1</v>
      </c>
      <c r="I40" s="708" t="b">
        <v>0</v>
      </c>
      <c r="J40" s="708" t="b">
        <v>0</v>
      </c>
      <c r="K40" s="715" t="b">
        <v>0</v>
      </c>
      <c r="L40" s="310">
        <f t="shared" si="13"/>
        <v>1</v>
      </c>
      <c r="O40" s="858" t="s">
        <v>312</v>
      </c>
      <c r="P40" s="363" t="s">
        <v>206</v>
      </c>
      <c r="Q40" s="627">
        <v>3.1</v>
      </c>
      <c r="R40" s="628">
        <v>40.195250000000001</v>
      </c>
      <c r="S40" s="336">
        <v>0</v>
      </c>
      <c r="T40" s="693">
        <f t="shared" ref="T40:T53" si="14">S40*R40</f>
        <v>0</v>
      </c>
      <c r="U40" s="337">
        <v>0</v>
      </c>
      <c r="V40" s="647">
        <f>T40*U40/AC40</f>
        <v>0</v>
      </c>
      <c r="W40" s="338">
        <v>0</v>
      </c>
      <c r="X40" s="647">
        <f>T40*W40/AC40</f>
        <v>0</v>
      </c>
      <c r="Y40" s="642" t="b">
        <v>1</v>
      </c>
      <c r="Z40" s="642" t="b">
        <v>0</v>
      </c>
      <c r="AA40" s="642" t="b">
        <v>0</v>
      </c>
      <c r="AB40" s="677" t="b">
        <v>0</v>
      </c>
      <c r="AC40" s="689">
        <f t="shared" si="2"/>
        <v>1</v>
      </c>
      <c r="AD40" s="584" t="e">
        <f>(V40*'Vessel Profile'!$D$30+X40*'Vessel Profile'!$E$30)*AC40/('Vessel Profile'!$D$30+'Vessel Profile'!$E$30)</f>
        <v>#DIV/0!</v>
      </c>
    </row>
    <row r="41" spans="1:30" ht="16.5" customHeight="1" thickBot="1">
      <c r="A41" s="348" t="s">
        <v>25</v>
      </c>
      <c r="B41" s="323" t="s">
        <v>302</v>
      </c>
      <c r="C41" s="611">
        <v>0</v>
      </c>
      <c r="D41" s="315">
        <v>0</v>
      </c>
      <c r="E41" s="612">
        <v>0</v>
      </c>
      <c r="F41" s="544">
        <f t="shared" si="11"/>
        <v>0</v>
      </c>
      <c r="G41" s="398">
        <f t="shared" si="12"/>
        <v>0</v>
      </c>
      <c r="H41" s="721" t="b">
        <v>1</v>
      </c>
      <c r="I41" s="721" t="b">
        <v>0</v>
      </c>
      <c r="J41" s="721" t="b">
        <v>0</v>
      </c>
      <c r="K41" s="722" t="b">
        <v>0</v>
      </c>
      <c r="L41" s="543">
        <f t="shared" si="13"/>
        <v>1</v>
      </c>
      <c r="O41" s="859"/>
      <c r="P41" s="363" t="s">
        <v>207</v>
      </c>
      <c r="Q41" s="627">
        <v>2.4</v>
      </c>
      <c r="R41" s="628">
        <v>31.7</v>
      </c>
      <c r="S41" s="336">
        <v>0</v>
      </c>
      <c r="T41" s="693">
        <f t="shared" si="14"/>
        <v>0</v>
      </c>
      <c r="U41" s="337">
        <v>0</v>
      </c>
      <c r="V41" s="647">
        <f>T41*U41/AC42</f>
        <v>0</v>
      </c>
      <c r="W41" s="338">
        <v>0</v>
      </c>
      <c r="X41" s="647">
        <f>T41*W41/AC42</f>
        <v>0</v>
      </c>
      <c r="Y41" s="642" t="b">
        <v>1</v>
      </c>
      <c r="Z41" s="642" t="b">
        <v>0</v>
      </c>
      <c r="AA41" s="642" t="b">
        <v>0</v>
      </c>
      <c r="AB41" s="677" t="b">
        <v>0</v>
      </c>
      <c r="AC41" s="689">
        <f t="shared" si="2"/>
        <v>1</v>
      </c>
      <c r="AD41" s="584" t="e">
        <f>(V41*'Vessel Profile'!$D$30+X41*'Vessel Profile'!$E$30)*AC41/('Vessel Profile'!$D$30+'Vessel Profile'!$E$30)</f>
        <v>#DIV/0!</v>
      </c>
    </row>
    <row r="42" spans="1:30" ht="16.5" customHeight="1" thickTop="1" thickBot="1">
      <c r="A42" s="444"/>
      <c r="B42" s="445"/>
      <c r="C42" s="738"/>
      <c r="D42" s="447"/>
      <c r="E42" s="739"/>
      <c r="F42" s="278"/>
      <c r="G42" s="442"/>
      <c r="H42" s="723"/>
      <c r="I42" s="723"/>
      <c r="J42" s="723"/>
      <c r="K42" s="712"/>
      <c r="L42" s="278"/>
      <c r="O42" s="859"/>
      <c r="P42" s="363" t="s">
        <v>208</v>
      </c>
      <c r="Q42" s="627">
        <v>4.3</v>
      </c>
      <c r="R42" s="628">
        <v>56.006000000000007</v>
      </c>
      <c r="S42" s="336">
        <v>5</v>
      </c>
      <c r="T42" s="693">
        <f t="shared" si="14"/>
        <v>280.03000000000003</v>
      </c>
      <c r="U42" s="337">
        <v>0</v>
      </c>
      <c r="V42" s="647">
        <f>T42*U42/AC44</f>
        <v>0</v>
      </c>
      <c r="W42" s="338">
        <v>0</v>
      </c>
      <c r="X42" s="647">
        <f>T42*W42/AC44</f>
        <v>0</v>
      </c>
      <c r="Y42" s="642" t="b">
        <v>1</v>
      </c>
      <c r="Z42" s="642" t="b">
        <v>0</v>
      </c>
      <c r="AA42" s="642" t="b">
        <v>0</v>
      </c>
      <c r="AB42" s="677" t="b">
        <v>0</v>
      </c>
      <c r="AC42" s="689">
        <f t="shared" si="2"/>
        <v>1</v>
      </c>
      <c r="AD42" s="584" t="e">
        <f>(V42*'Vessel Profile'!$D$30+X42*'Vessel Profile'!$E$30)*AC42/('Vessel Profile'!$D$30+'Vessel Profile'!$E$30)</f>
        <v>#DIV/0!</v>
      </c>
    </row>
    <row r="43" spans="1:30" ht="16.5" customHeight="1" thickTop="1">
      <c r="A43" s="528" t="s">
        <v>308</v>
      </c>
      <c r="B43" s="528"/>
      <c r="C43" s="911" t="s">
        <v>32</v>
      </c>
      <c r="D43" s="874" t="s">
        <v>63</v>
      </c>
      <c r="E43" s="874" t="s">
        <v>64</v>
      </c>
      <c r="F43" s="815" t="s">
        <v>87</v>
      </c>
      <c r="G43" s="815" t="s">
        <v>88</v>
      </c>
      <c r="H43" s="914" t="s">
        <v>281</v>
      </c>
      <c r="I43" s="915" t="s">
        <v>282</v>
      </c>
      <c r="J43" s="915" t="s">
        <v>101</v>
      </c>
      <c r="K43" s="915" t="s">
        <v>102</v>
      </c>
      <c r="L43" s="843" t="s">
        <v>283</v>
      </c>
      <c r="O43" s="859"/>
      <c r="P43" s="363" t="s">
        <v>209</v>
      </c>
      <c r="Q43" s="627">
        <v>6.3</v>
      </c>
      <c r="R43" s="628">
        <v>81.819000000000003</v>
      </c>
      <c r="S43" s="336">
        <v>0</v>
      </c>
      <c r="T43" s="693">
        <f t="shared" si="14"/>
        <v>0</v>
      </c>
      <c r="U43" s="337">
        <v>0</v>
      </c>
      <c r="V43" s="647">
        <f>T43*U43/AC46</f>
        <v>0</v>
      </c>
      <c r="W43" s="338">
        <v>0</v>
      </c>
      <c r="X43" s="647">
        <f>T43*W43/AC46</f>
        <v>0</v>
      </c>
      <c r="Y43" s="642" t="b">
        <v>1</v>
      </c>
      <c r="Z43" s="642" t="b">
        <v>0</v>
      </c>
      <c r="AA43" s="642" t="b">
        <v>0</v>
      </c>
      <c r="AB43" s="677" t="b">
        <v>0</v>
      </c>
      <c r="AC43" s="689">
        <f t="shared" si="2"/>
        <v>1</v>
      </c>
      <c r="AD43" s="584" t="e">
        <f>(V43*'Vessel Profile'!$D$30+X43*'Vessel Profile'!$E$30)*AC43/('Vessel Profile'!$D$30+'Vessel Profile'!$E$30)</f>
        <v>#DIV/0!</v>
      </c>
    </row>
    <row r="44" spans="1:30" ht="16.5" customHeight="1">
      <c r="A44" s="528"/>
      <c r="B44" s="528"/>
      <c r="C44" s="912"/>
      <c r="D44" s="906"/>
      <c r="E44" s="906"/>
      <c r="F44" s="831"/>
      <c r="G44" s="831"/>
      <c r="H44" s="908"/>
      <c r="I44" s="909"/>
      <c r="J44" s="909"/>
      <c r="K44" s="909"/>
      <c r="L44" s="844"/>
      <c r="O44" s="859"/>
      <c r="P44" s="366" t="s">
        <v>210</v>
      </c>
      <c r="Q44" s="627">
        <v>8.6</v>
      </c>
      <c r="R44" s="628">
        <v>111.3</v>
      </c>
      <c r="S44" s="336">
        <v>0</v>
      </c>
      <c r="T44" s="693">
        <f t="shared" si="14"/>
        <v>0</v>
      </c>
      <c r="U44" s="337">
        <v>0</v>
      </c>
      <c r="V44" s="647">
        <f>T44*U44/AC48</f>
        <v>0</v>
      </c>
      <c r="W44" s="338">
        <v>0</v>
      </c>
      <c r="X44" s="647">
        <f>T44*W44/AC48</f>
        <v>0</v>
      </c>
      <c r="Y44" s="642" t="b">
        <v>1</v>
      </c>
      <c r="Z44" s="642" t="b">
        <v>0</v>
      </c>
      <c r="AA44" s="642" t="b">
        <v>0</v>
      </c>
      <c r="AB44" s="677" t="b">
        <v>0</v>
      </c>
      <c r="AC44" s="689">
        <f t="shared" si="2"/>
        <v>1</v>
      </c>
      <c r="AD44" s="584" t="e">
        <f>(V44*'Vessel Profile'!$D$30+X44*'Vessel Profile'!$E$30)*AC44/('Vessel Profile'!$D$30+'Vessel Profile'!$E$30)</f>
        <v>#DIV/0!</v>
      </c>
    </row>
    <row r="45" spans="1:30" ht="16.5" customHeight="1">
      <c r="A45" s="528"/>
      <c r="B45" s="528"/>
      <c r="C45" s="912"/>
      <c r="D45" s="906"/>
      <c r="E45" s="906"/>
      <c r="F45" s="831"/>
      <c r="G45" s="831"/>
      <c r="H45" s="908"/>
      <c r="I45" s="909"/>
      <c r="J45" s="909"/>
      <c r="K45" s="909"/>
      <c r="L45" s="844"/>
      <c r="O45" s="859"/>
      <c r="P45" s="366" t="s">
        <v>211</v>
      </c>
      <c r="Q45" s="627">
        <v>2.2999999999999998</v>
      </c>
      <c r="R45" s="628">
        <v>29.463000000000001</v>
      </c>
      <c r="S45" s="336">
        <v>0</v>
      </c>
      <c r="T45" s="693">
        <f t="shared" si="14"/>
        <v>0</v>
      </c>
      <c r="U45" s="337">
        <v>0</v>
      </c>
      <c r="V45" s="647">
        <f>T45*U45/AC49</f>
        <v>0</v>
      </c>
      <c r="W45" s="338">
        <v>0</v>
      </c>
      <c r="X45" s="647">
        <f>T45*W45/AC49</f>
        <v>0</v>
      </c>
      <c r="Y45" s="642" t="b">
        <v>1</v>
      </c>
      <c r="Z45" s="642" t="b">
        <v>0</v>
      </c>
      <c r="AA45" s="642" t="b">
        <v>0</v>
      </c>
      <c r="AB45" s="677" t="b">
        <v>0</v>
      </c>
      <c r="AC45" s="689">
        <f t="shared" si="2"/>
        <v>1</v>
      </c>
      <c r="AD45" s="584" t="e">
        <f>(V45*'Vessel Profile'!$D$30+X45*'Vessel Profile'!$E$30)*AC45/('Vessel Profile'!$D$30+'Vessel Profile'!$E$30)</f>
        <v>#DIV/0!</v>
      </c>
    </row>
    <row r="46" spans="1:30" ht="16.5" customHeight="1" thickBot="1">
      <c r="A46" s="529"/>
      <c r="B46" s="529"/>
      <c r="C46" s="913"/>
      <c r="D46" s="907"/>
      <c r="E46" s="907"/>
      <c r="F46" s="832"/>
      <c r="G46" s="832"/>
      <c r="H46" s="701" t="b">
        <v>1</v>
      </c>
      <c r="I46" s="702" t="b">
        <v>0</v>
      </c>
      <c r="J46" s="702" t="b">
        <v>0</v>
      </c>
      <c r="K46" s="702" t="b">
        <v>0</v>
      </c>
      <c r="L46" s="845"/>
      <c r="O46" s="859"/>
      <c r="P46" s="363" t="s">
        <v>44</v>
      </c>
      <c r="Q46" s="627">
        <v>0.8</v>
      </c>
      <c r="R46" s="628">
        <v>10.5</v>
      </c>
      <c r="S46" s="336">
        <v>0</v>
      </c>
      <c r="T46" s="693">
        <f t="shared" si="14"/>
        <v>0</v>
      </c>
      <c r="U46" s="337">
        <v>0</v>
      </c>
      <c r="V46" s="647">
        <f>T46*U46/AC41</f>
        <v>0</v>
      </c>
      <c r="W46" s="338">
        <v>0</v>
      </c>
      <c r="X46" s="647">
        <f>T46*W46/AC41</f>
        <v>0</v>
      </c>
      <c r="Y46" s="642" t="b">
        <v>1</v>
      </c>
      <c r="Z46" s="642" t="b">
        <v>0</v>
      </c>
      <c r="AA46" s="642" t="b">
        <v>0</v>
      </c>
      <c r="AB46" s="677" t="b">
        <v>0</v>
      </c>
      <c r="AC46" s="689">
        <f t="shared" si="2"/>
        <v>1</v>
      </c>
      <c r="AD46" s="584" t="e">
        <f>(V46*'Vessel Profile'!$D$30+X46*'Vessel Profile'!$E$30)*AC46/('Vessel Profile'!$D$30+'Vessel Profile'!$E$30)</f>
        <v>#DIV/0!</v>
      </c>
    </row>
    <row r="47" spans="1:30" ht="16.5" customHeight="1">
      <c r="A47" s="835" t="s">
        <v>285</v>
      </c>
      <c r="B47" s="476" t="s">
        <v>79</v>
      </c>
      <c r="C47" s="613">
        <v>16.219839142091153</v>
      </c>
      <c r="D47" s="306">
        <v>0</v>
      </c>
      <c r="E47" s="307">
        <v>0</v>
      </c>
      <c r="F47" s="399">
        <f>C47*D47/L47</f>
        <v>0</v>
      </c>
      <c r="G47" s="397">
        <f>C47*E47/L47</f>
        <v>0</v>
      </c>
      <c r="H47" s="704" t="b">
        <v>1</v>
      </c>
      <c r="I47" s="704" t="b">
        <v>0</v>
      </c>
      <c r="J47" s="704" t="b">
        <v>0</v>
      </c>
      <c r="K47" s="724" t="b">
        <v>0</v>
      </c>
      <c r="L47" s="309">
        <f>COUNTIF(H47:K47,TRUE)</f>
        <v>1</v>
      </c>
      <c r="O47" s="859"/>
      <c r="P47" s="363" t="s">
        <v>43</v>
      </c>
      <c r="Q47" s="627">
        <v>0.1</v>
      </c>
      <c r="R47" s="628">
        <v>1.3739999999999997</v>
      </c>
      <c r="S47" s="336">
        <v>2</v>
      </c>
      <c r="T47" s="693">
        <f t="shared" si="14"/>
        <v>2.7479999999999993</v>
      </c>
      <c r="U47" s="337">
        <v>0</v>
      </c>
      <c r="V47" s="647">
        <f>T47*U47/AC43</f>
        <v>0</v>
      </c>
      <c r="W47" s="338">
        <v>0</v>
      </c>
      <c r="X47" s="647">
        <f>T47*W47/AC43</f>
        <v>0</v>
      </c>
      <c r="Y47" s="642" t="b">
        <v>1</v>
      </c>
      <c r="Z47" s="642" t="b">
        <v>0</v>
      </c>
      <c r="AA47" s="642" t="b">
        <v>0</v>
      </c>
      <c r="AB47" s="677" t="b">
        <v>0</v>
      </c>
      <c r="AC47" s="689">
        <f t="shared" si="2"/>
        <v>1</v>
      </c>
      <c r="AD47" s="584" t="e">
        <f>(V47*'Vessel Profile'!$D$30+X47*'Vessel Profile'!$E$30)*AC47/('Vessel Profile'!$D$30+'Vessel Profile'!$E$30)</f>
        <v>#DIV/0!</v>
      </c>
    </row>
    <row r="48" spans="1:30" ht="16.5" customHeight="1">
      <c r="A48" s="836"/>
      <c r="B48" s="477" t="s">
        <v>80</v>
      </c>
      <c r="C48" s="614">
        <v>8.5790884718498663</v>
      </c>
      <c r="D48" s="279">
        <v>0</v>
      </c>
      <c r="E48" s="277">
        <v>0</v>
      </c>
      <c r="F48" s="399">
        <f t="shared" ref="F48:F57" si="15">C48*D48/L48</f>
        <v>0</v>
      </c>
      <c r="G48" s="397">
        <f t="shared" ref="G48:G57" si="16">C48*E48/L48</f>
        <v>0</v>
      </c>
      <c r="H48" s="725" t="b">
        <v>1</v>
      </c>
      <c r="I48" s="706" t="b">
        <v>0</v>
      </c>
      <c r="J48" s="706" t="b">
        <v>0</v>
      </c>
      <c r="K48" s="726" t="b">
        <v>0</v>
      </c>
      <c r="L48" s="274">
        <f t="shared" ref="L48:L57" si="17">COUNTIF(H48:K48,TRUE)</f>
        <v>1</v>
      </c>
      <c r="O48" s="859"/>
      <c r="P48" s="363" t="s">
        <v>45</v>
      </c>
      <c r="Q48" s="627">
        <v>3.6</v>
      </c>
      <c r="R48" s="628">
        <v>47.361999999999995</v>
      </c>
      <c r="S48" s="336">
        <v>6</v>
      </c>
      <c r="T48" s="693">
        <f t="shared" si="14"/>
        <v>284.17199999999997</v>
      </c>
      <c r="U48" s="337">
        <v>0</v>
      </c>
      <c r="V48" s="647">
        <f>T48*U48/AC45</f>
        <v>0</v>
      </c>
      <c r="W48" s="338">
        <v>0</v>
      </c>
      <c r="X48" s="647">
        <f>T48*W48/AC45</f>
        <v>0</v>
      </c>
      <c r="Y48" s="642" t="b">
        <v>1</v>
      </c>
      <c r="Z48" s="642" t="b">
        <v>0</v>
      </c>
      <c r="AA48" s="642" t="b">
        <v>0</v>
      </c>
      <c r="AB48" s="677" t="b">
        <v>0</v>
      </c>
      <c r="AC48" s="689">
        <f t="shared" si="2"/>
        <v>1</v>
      </c>
      <c r="AD48" s="584" t="e">
        <f>(V48*'Vessel Profile'!$D$30+X48*'Vessel Profile'!$E$30)*AC48/('Vessel Profile'!$D$30+'Vessel Profile'!$E$30)</f>
        <v>#DIV/0!</v>
      </c>
    </row>
    <row r="49" spans="1:30" ht="16.5" customHeight="1">
      <c r="A49" s="836"/>
      <c r="B49" s="474" t="s">
        <v>77</v>
      </c>
      <c r="C49" s="614">
        <v>0.67024128686327078</v>
      </c>
      <c r="D49" s="279">
        <v>0</v>
      </c>
      <c r="E49" s="277">
        <v>0</v>
      </c>
      <c r="F49" s="399">
        <f t="shared" si="15"/>
        <v>0</v>
      </c>
      <c r="G49" s="397">
        <f t="shared" si="16"/>
        <v>0</v>
      </c>
      <c r="H49" s="725" t="b">
        <v>1</v>
      </c>
      <c r="I49" s="706" t="b">
        <v>0</v>
      </c>
      <c r="J49" s="706" t="b">
        <v>0</v>
      </c>
      <c r="K49" s="726" t="b">
        <v>0</v>
      </c>
      <c r="L49" s="274">
        <f t="shared" si="17"/>
        <v>1</v>
      </c>
      <c r="O49" s="859"/>
      <c r="P49" s="363" t="s">
        <v>46</v>
      </c>
      <c r="Q49" s="627">
        <v>2.8</v>
      </c>
      <c r="R49" s="628">
        <v>36.086000000000006</v>
      </c>
      <c r="S49" s="336">
        <v>7</v>
      </c>
      <c r="T49" s="693">
        <f t="shared" si="14"/>
        <v>252.60200000000003</v>
      </c>
      <c r="U49" s="337">
        <v>0</v>
      </c>
      <c r="V49" s="647">
        <f>T49*U49/AC47</f>
        <v>0</v>
      </c>
      <c r="W49" s="338">
        <v>0</v>
      </c>
      <c r="X49" s="647">
        <f>T49*W49/AC47</f>
        <v>0</v>
      </c>
      <c r="Y49" s="642" t="b">
        <v>1</v>
      </c>
      <c r="Z49" s="642" t="b">
        <v>0</v>
      </c>
      <c r="AA49" s="642" t="b">
        <v>0</v>
      </c>
      <c r="AB49" s="677" t="b">
        <v>0</v>
      </c>
      <c r="AC49" s="689">
        <f t="shared" si="2"/>
        <v>1</v>
      </c>
      <c r="AD49" s="584" t="e">
        <f>(V49*'Vessel Profile'!$D$30+X49*'Vessel Profile'!$E$30)*AC49/('Vessel Profile'!$D$30+'Vessel Profile'!$E$30)</f>
        <v>#DIV/0!</v>
      </c>
    </row>
    <row r="50" spans="1:30" ht="16.5" customHeight="1" thickBot="1">
      <c r="A50" s="836"/>
      <c r="B50" s="474" t="s">
        <v>78</v>
      </c>
      <c r="C50" s="615">
        <v>1.6085790884718498</v>
      </c>
      <c r="D50" s="279">
        <v>0</v>
      </c>
      <c r="E50" s="277">
        <v>0</v>
      </c>
      <c r="F50" s="399">
        <f t="shared" si="15"/>
        <v>0</v>
      </c>
      <c r="G50" s="397">
        <f t="shared" si="16"/>
        <v>0</v>
      </c>
      <c r="H50" s="725" t="b">
        <v>1</v>
      </c>
      <c r="I50" s="706" t="b">
        <v>0</v>
      </c>
      <c r="J50" s="706" t="b">
        <v>0</v>
      </c>
      <c r="K50" s="726" t="b">
        <v>0</v>
      </c>
      <c r="L50" s="274">
        <f t="shared" si="17"/>
        <v>1</v>
      </c>
      <c r="O50" s="860"/>
      <c r="P50" s="364" t="s">
        <v>25</v>
      </c>
      <c r="Q50" s="629">
        <v>2</v>
      </c>
      <c r="R50" s="630">
        <v>26</v>
      </c>
      <c r="S50" s="332">
        <v>1</v>
      </c>
      <c r="T50" s="695">
        <f t="shared" si="14"/>
        <v>26</v>
      </c>
      <c r="U50" s="333">
        <v>0</v>
      </c>
      <c r="V50" s="648">
        <f>T50*U50/AC50</f>
        <v>0</v>
      </c>
      <c r="W50" s="334">
        <v>0</v>
      </c>
      <c r="X50" s="648">
        <f>T50*W50/AC50</f>
        <v>0</v>
      </c>
      <c r="Y50" s="643" t="b">
        <v>1</v>
      </c>
      <c r="Z50" s="643" t="b">
        <v>0</v>
      </c>
      <c r="AA50" s="643" t="b">
        <v>0</v>
      </c>
      <c r="AB50" s="678" t="b">
        <v>0</v>
      </c>
      <c r="AC50" s="689">
        <f t="shared" si="2"/>
        <v>1</v>
      </c>
      <c r="AD50" s="586" t="e">
        <f>(V50*'Vessel Profile'!$D$30+X50*'Vessel Profile'!$E$30)*AC50/('Vessel Profile'!$D$30+'Vessel Profile'!$E$30)</f>
        <v>#DIV/0!</v>
      </c>
    </row>
    <row r="51" spans="1:30" ht="16.5" customHeight="1" thickBot="1">
      <c r="A51" s="837"/>
      <c r="B51" s="478" t="s">
        <v>76</v>
      </c>
      <c r="C51" s="616"/>
      <c r="D51" s="473">
        <v>0</v>
      </c>
      <c r="E51" s="473">
        <v>0</v>
      </c>
      <c r="F51" s="290">
        <f t="shared" si="15"/>
        <v>0</v>
      </c>
      <c r="G51" s="314">
        <f t="shared" si="16"/>
        <v>0</v>
      </c>
      <c r="H51" s="708" t="b">
        <v>1</v>
      </c>
      <c r="I51" s="708" t="b">
        <v>0</v>
      </c>
      <c r="J51" s="708" t="b">
        <v>0</v>
      </c>
      <c r="K51" s="727" t="b">
        <v>0</v>
      </c>
      <c r="L51" s="547">
        <f t="shared" si="17"/>
        <v>1</v>
      </c>
      <c r="O51" s="855" t="s">
        <v>313</v>
      </c>
      <c r="P51" s="363" t="s">
        <v>58</v>
      </c>
      <c r="Q51" s="627">
        <v>7.6</v>
      </c>
      <c r="R51" s="628">
        <v>99.006</v>
      </c>
      <c r="S51" s="336">
        <v>0</v>
      </c>
      <c r="T51" s="694">
        <f t="shared" si="14"/>
        <v>0</v>
      </c>
      <c r="U51" s="337">
        <v>0</v>
      </c>
      <c r="V51" s="647">
        <f t="shared" si="3"/>
        <v>0</v>
      </c>
      <c r="W51" s="338">
        <v>0</v>
      </c>
      <c r="X51" s="647">
        <f t="shared" si="4"/>
        <v>0</v>
      </c>
      <c r="Y51" s="642" t="b">
        <v>1</v>
      </c>
      <c r="Z51" s="642" t="b">
        <v>0</v>
      </c>
      <c r="AA51" s="642" t="b">
        <v>0</v>
      </c>
      <c r="AB51" s="677" t="b">
        <v>0</v>
      </c>
      <c r="AC51" s="689">
        <f t="shared" si="2"/>
        <v>1</v>
      </c>
      <c r="AD51" s="584" t="e">
        <f>(V51*'Vessel Profile'!$D$30+X51*'Vessel Profile'!$E$30)*AC51/('Vessel Profile'!$D$30+'Vessel Profile'!$E$30)</f>
        <v>#DIV/0!</v>
      </c>
    </row>
    <row r="52" spans="1:30" ht="16.5" customHeight="1" thickBot="1">
      <c r="A52" s="825" t="s">
        <v>319</v>
      </c>
      <c r="B52" s="328" t="s">
        <v>148</v>
      </c>
      <c r="C52" s="523">
        <v>10.92</v>
      </c>
      <c r="D52" s="306">
        <v>0</v>
      </c>
      <c r="E52" s="307">
        <v>0</v>
      </c>
      <c r="F52" s="542">
        <f t="shared" si="15"/>
        <v>0</v>
      </c>
      <c r="G52" s="400">
        <f t="shared" si="16"/>
        <v>0</v>
      </c>
      <c r="H52" s="704" t="b">
        <v>1</v>
      </c>
      <c r="I52" s="704" t="b">
        <v>0</v>
      </c>
      <c r="J52" s="704" t="b">
        <v>0</v>
      </c>
      <c r="K52" s="724" t="b">
        <v>0</v>
      </c>
      <c r="L52" s="548">
        <f t="shared" si="17"/>
        <v>1</v>
      </c>
      <c r="O52" s="856"/>
      <c r="P52" s="340" t="s">
        <v>69</v>
      </c>
      <c r="Q52" s="632">
        <v>4.5999999999999996</v>
      </c>
      <c r="R52" s="633">
        <v>59.223333333333336</v>
      </c>
      <c r="S52" s="336">
        <v>0</v>
      </c>
      <c r="T52" s="695">
        <f t="shared" si="14"/>
        <v>0</v>
      </c>
      <c r="U52" s="337">
        <v>0</v>
      </c>
      <c r="V52" s="647">
        <f t="shared" si="3"/>
        <v>0</v>
      </c>
      <c r="W52" s="338">
        <v>0</v>
      </c>
      <c r="X52" s="647">
        <f t="shared" si="4"/>
        <v>0</v>
      </c>
      <c r="Y52" s="643" t="b">
        <v>1</v>
      </c>
      <c r="Z52" s="643" t="b">
        <v>0</v>
      </c>
      <c r="AA52" s="643" t="b">
        <v>0</v>
      </c>
      <c r="AB52" s="678" t="b">
        <v>0</v>
      </c>
      <c r="AC52" s="689">
        <f t="shared" si="2"/>
        <v>1</v>
      </c>
      <c r="AD52" s="586" t="e">
        <f>(V52*'Vessel Profile'!$D$30+X52*'Vessel Profile'!$E$30)*AC52/('Vessel Profile'!$D$30+'Vessel Profile'!$E$30)</f>
        <v>#DIV/0!</v>
      </c>
    </row>
    <row r="53" spans="1:30" ht="16.5" customHeight="1" thickBot="1">
      <c r="A53" s="826"/>
      <c r="B53" s="276" t="s">
        <v>149</v>
      </c>
      <c r="C53" s="524">
        <v>10.92</v>
      </c>
      <c r="D53" s="279">
        <v>0</v>
      </c>
      <c r="E53" s="277">
        <v>0</v>
      </c>
      <c r="F53" s="399">
        <f t="shared" si="15"/>
        <v>0</v>
      </c>
      <c r="G53" s="397">
        <f t="shared" si="16"/>
        <v>0</v>
      </c>
      <c r="H53" s="706" t="b">
        <v>1</v>
      </c>
      <c r="I53" s="706" t="b">
        <v>0</v>
      </c>
      <c r="J53" s="706" t="b">
        <v>0</v>
      </c>
      <c r="K53" s="726" t="b">
        <v>0</v>
      </c>
      <c r="L53" s="274">
        <f t="shared" si="17"/>
        <v>1</v>
      </c>
      <c r="O53" s="857"/>
      <c r="P53" s="368" t="s">
        <v>25</v>
      </c>
      <c r="Q53" s="634"/>
      <c r="R53" s="354">
        <v>125</v>
      </c>
      <c r="S53" s="336">
        <v>1</v>
      </c>
      <c r="T53" s="696">
        <f t="shared" si="14"/>
        <v>125</v>
      </c>
      <c r="U53" s="337">
        <v>0</v>
      </c>
      <c r="V53" s="649">
        <f t="shared" si="3"/>
        <v>0</v>
      </c>
      <c r="W53" s="338">
        <v>0</v>
      </c>
      <c r="X53" s="647">
        <f t="shared" si="4"/>
        <v>0</v>
      </c>
      <c r="Y53" s="680" t="b">
        <v>1</v>
      </c>
      <c r="Z53" s="680" t="b">
        <v>0</v>
      </c>
      <c r="AA53" s="680" t="b">
        <v>0</v>
      </c>
      <c r="AB53" s="681" t="b">
        <v>0</v>
      </c>
      <c r="AC53" s="690">
        <f t="shared" si="2"/>
        <v>1</v>
      </c>
      <c r="AD53" s="692" t="e">
        <f>(V53*'Vessel Profile'!$D$30+X53*'Vessel Profile'!$E$30)*AC53/('Vessel Profile'!$D$30+'Vessel Profile'!$E$30)</f>
        <v>#DIV/0!</v>
      </c>
    </row>
    <row r="54" spans="1:30" ht="16.5" customHeight="1" thickTop="1">
      <c r="A54" s="826"/>
      <c r="B54" s="276" t="s">
        <v>306</v>
      </c>
      <c r="C54" s="324">
        <v>0</v>
      </c>
      <c r="D54" s="279">
        <v>0</v>
      </c>
      <c r="E54" s="277">
        <v>0</v>
      </c>
      <c r="F54" s="399">
        <f t="shared" si="15"/>
        <v>0</v>
      </c>
      <c r="G54" s="397">
        <f t="shared" si="16"/>
        <v>0</v>
      </c>
      <c r="H54" s="704" t="b">
        <v>1</v>
      </c>
      <c r="I54" s="706" t="b">
        <v>0</v>
      </c>
      <c r="J54" s="706" t="b">
        <v>0</v>
      </c>
      <c r="K54" s="726" t="b">
        <v>0</v>
      </c>
      <c r="L54" s="274">
        <f t="shared" si="17"/>
        <v>1</v>
      </c>
      <c r="P54" s="5"/>
      <c r="Q54" s="5"/>
      <c r="R54" s="223"/>
      <c r="S54" s="223"/>
      <c r="T54" s="685"/>
      <c r="V54" s="686"/>
    </row>
    <row r="55" spans="1:30" ht="16.5" customHeight="1">
      <c r="A55" s="826"/>
      <c r="B55" s="276" t="s">
        <v>307</v>
      </c>
      <c r="C55" s="324">
        <v>0</v>
      </c>
      <c r="D55" s="279">
        <v>0</v>
      </c>
      <c r="E55" s="277">
        <v>0</v>
      </c>
      <c r="F55" s="399">
        <f t="shared" si="15"/>
        <v>0</v>
      </c>
      <c r="G55" s="397">
        <f t="shared" si="16"/>
        <v>0</v>
      </c>
      <c r="H55" s="704" t="b">
        <v>1</v>
      </c>
      <c r="I55" s="706" t="b">
        <v>0</v>
      </c>
      <c r="J55" s="706" t="b">
        <v>0</v>
      </c>
      <c r="K55" s="726" t="b">
        <v>0</v>
      </c>
      <c r="L55" s="274">
        <f t="shared" si="17"/>
        <v>1</v>
      </c>
      <c r="O55" s="265"/>
    </row>
    <row r="56" spans="1:30" ht="16.5" customHeight="1">
      <c r="A56" s="826"/>
      <c r="B56" s="276" t="s">
        <v>320</v>
      </c>
      <c r="C56" s="324">
        <v>0</v>
      </c>
      <c r="D56" s="279">
        <v>0</v>
      </c>
      <c r="E56" s="277">
        <v>0</v>
      </c>
      <c r="F56" s="399">
        <f t="shared" si="15"/>
        <v>0</v>
      </c>
      <c r="G56" s="397">
        <f t="shared" si="16"/>
        <v>0</v>
      </c>
      <c r="H56" s="704" t="b">
        <v>1</v>
      </c>
      <c r="I56" s="706" t="b">
        <v>0</v>
      </c>
      <c r="J56" s="706" t="b">
        <v>0</v>
      </c>
      <c r="K56" s="726" t="b">
        <v>0</v>
      </c>
      <c r="L56" s="274">
        <f t="shared" si="17"/>
        <v>1</v>
      </c>
      <c r="O56" s="265"/>
    </row>
    <row r="57" spans="1:30" ht="16.5" customHeight="1" thickBot="1">
      <c r="A57" s="827"/>
      <c r="B57" s="325" t="s">
        <v>25</v>
      </c>
      <c r="C57" s="326"/>
      <c r="D57" s="280">
        <v>0</v>
      </c>
      <c r="E57" s="281">
        <v>0</v>
      </c>
      <c r="F57" s="301">
        <f t="shared" si="15"/>
        <v>0</v>
      </c>
      <c r="G57" s="269">
        <f t="shared" si="16"/>
        <v>0</v>
      </c>
      <c r="H57" s="710" t="b">
        <v>1</v>
      </c>
      <c r="I57" s="710" t="b">
        <v>0</v>
      </c>
      <c r="J57" s="710" t="b">
        <v>0</v>
      </c>
      <c r="K57" s="728" t="b">
        <v>0</v>
      </c>
      <c r="L57" s="275">
        <f t="shared" si="17"/>
        <v>1</v>
      </c>
      <c r="O57" s="265"/>
    </row>
    <row r="58" spans="1:30" ht="16.5" customHeight="1" thickTop="1">
      <c r="A58" s="265"/>
      <c r="B58" s="265"/>
      <c r="C58" s="740"/>
      <c r="D58" s="711"/>
      <c r="E58" s="711"/>
      <c r="F58" s="265"/>
      <c r="G58" s="265"/>
      <c r="H58" s="711"/>
      <c r="I58" s="711"/>
      <c r="J58" s="711"/>
      <c r="K58" s="711"/>
      <c r="L58" s="265"/>
      <c r="O58" s="265"/>
    </row>
    <row r="59" spans="1:30" ht="16.5" customHeight="1">
      <c r="A59" s="265"/>
      <c r="B59" s="265"/>
      <c r="C59" s="711"/>
      <c r="D59" s="711"/>
      <c r="E59" s="711"/>
      <c r="F59" s="265"/>
      <c r="G59" s="265"/>
      <c r="H59" s="711"/>
      <c r="I59" s="711"/>
      <c r="J59" s="711"/>
      <c r="K59" s="711"/>
      <c r="L59" s="265"/>
      <c r="O59" s="265"/>
    </row>
    <row r="60" spans="1:30" ht="16.5" customHeight="1">
      <c r="A60" s="265"/>
      <c r="B60" s="265"/>
      <c r="C60" s="711"/>
      <c r="D60" s="711"/>
      <c r="E60" s="711"/>
      <c r="F60" s="265"/>
      <c r="G60" s="265"/>
      <c r="H60" s="711"/>
      <c r="I60" s="711"/>
      <c r="J60" s="711"/>
      <c r="K60" s="711"/>
      <c r="L60" s="265"/>
      <c r="O60" s="265"/>
    </row>
    <row r="61" spans="1:30" ht="16.5" customHeight="1">
      <c r="A61" s="265"/>
      <c r="B61" s="265"/>
      <c r="C61" s="711"/>
      <c r="D61" s="711"/>
      <c r="E61" s="711"/>
      <c r="F61" s="265"/>
      <c r="G61" s="265"/>
      <c r="H61" s="711"/>
      <c r="I61" s="711"/>
      <c r="J61" s="711"/>
      <c r="K61" s="711"/>
      <c r="L61" s="265"/>
      <c r="O61" s="265"/>
    </row>
    <row r="62" spans="1:30" ht="16.5" customHeight="1">
      <c r="O62" s="265"/>
    </row>
    <row r="63" spans="1:30" ht="16.5" customHeight="1">
      <c r="O63" s="265"/>
    </row>
    <row r="64" spans="1:30">
      <c r="O64" s="265"/>
    </row>
    <row r="65" spans="15:15">
      <c r="O65" s="265"/>
    </row>
    <row r="66" spans="15:15">
      <c r="O66" s="265"/>
    </row>
    <row r="67" spans="15:15">
      <c r="O67" s="265"/>
    </row>
    <row r="68" spans="15:15">
      <c r="O68" s="5"/>
    </row>
  </sheetData>
  <sheetProtection sheet="1" objects="1" scenarios="1"/>
  <mergeCells count="43">
    <mergeCell ref="O51:O53"/>
    <mergeCell ref="O40:O50"/>
    <mergeCell ref="A31:A40"/>
    <mergeCell ref="C43:C46"/>
    <mergeCell ref="D43:D46"/>
    <mergeCell ref="E43:E46"/>
    <mergeCell ref="H43:H45"/>
    <mergeCell ref="I43:I45"/>
    <mergeCell ref="J43:J45"/>
    <mergeCell ref="K43:K45"/>
    <mergeCell ref="A47:A51"/>
    <mergeCell ref="A52:A57"/>
    <mergeCell ref="O9:O15"/>
    <mergeCell ref="A14:A17"/>
    <mergeCell ref="O16:O22"/>
    <mergeCell ref="O23:O39"/>
    <mergeCell ref="A23:B26"/>
    <mergeCell ref="A27:A28"/>
    <mergeCell ref="A29:A30"/>
    <mergeCell ref="C23:C26"/>
    <mergeCell ref="D23:D26"/>
    <mergeCell ref="E23:E26"/>
    <mergeCell ref="H23:H25"/>
    <mergeCell ref="I23:I25"/>
    <mergeCell ref="J23:J25"/>
    <mergeCell ref="K23:K25"/>
    <mergeCell ref="F23:F26"/>
    <mergeCell ref="G23:G26"/>
    <mergeCell ref="A7:B7"/>
    <mergeCell ref="O7:P8"/>
    <mergeCell ref="A8:B8"/>
    <mergeCell ref="D4:E4"/>
    <mergeCell ref="L7:L8"/>
    <mergeCell ref="F7:F8"/>
    <mergeCell ref="G7:G8"/>
    <mergeCell ref="M7:M8"/>
    <mergeCell ref="L23:L26"/>
    <mergeCell ref="F43:F46"/>
    <mergeCell ref="G43:G46"/>
    <mergeCell ref="L43:L46"/>
    <mergeCell ref="D2:E2"/>
    <mergeCell ref="F2:G2"/>
    <mergeCell ref="H2:I2"/>
  </mergeCells>
  <pageMargins left="0.7" right="0.7" top="0.75" bottom="0.75" header="0.3" footer="0.3"/>
  <pageSetup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5065" r:id="rId4" name="Group Box 9">
              <controlPr defaultSize="0" autoFill="0" autoPict="0">
                <anchor moveWithCells="1">
                  <from>
                    <xdr:col>7</xdr:col>
                    <xdr:colOff>25400</xdr:colOff>
                    <xdr:row>7</xdr:row>
                    <xdr:rowOff>0</xdr:rowOff>
                  </from>
                  <to>
                    <xdr:col>13</xdr:col>
                    <xdr:colOff>304800</xdr:colOff>
                    <xdr:row>8</xdr:row>
                    <xdr:rowOff>50800</xdr:rowOff>
                  </to>
                </anchor>
              </controlPr>
            </control>
          </mc:Choice>
        </mc:AlternateContent>
        <mc:AlternateContent xmlns:mc="http://schemas.openxmlformats.org/markup-compatibility/2006">
          <mc:Choice Requires="x14">
            <control shapeId="45066" r:id="rId5" name="Group Box 10">
              <controlPr defaultSize="0" autoFill="0" autoPict="0" macro="[0]!GroupBox49_Click">
                <anchor moveWithCells="1">
                  <from>
                    <xdr:col>7</xdr:col>
                    <xdr:colOff>25400</xdr:colOff>
                    <xdr:row>7</xdr:row>
                    <xdr:rowOff>0</xdr:rowOff>
                  </from>
                  <to>
                    <xdr:col>13</xdr:col>
                    <xdr:colOff>114300</xdr:colOff>
                    <xdr:row>8</xdr:row>
                    <xdr:rowOff>63500</xdr:rowOff>
                  </to>
                </anchor>
              </controlPr>
            </control>
          </mc:Choice>
        </mc:AlternateContent>
        <mc:AlternateContent xmlns:mc="http://schemas.openxmlformats.org/markup-compatibility/2006">
          <mc:Choice Requires="x14">
            <control shapeId="45068" r:id="rId6" name="Group Box 12">
              <controlPr defaultSize="0" autoFill="0" autoPict="0">
                <anchor moveWithCells="1">
                  <from>
                    <xdr:col>5</xdr:col>
                    <xdr:colOff>0</xdr:colOff>
                    <xdr:row>7</xdr:row>
                    <xdr:rowOff>0</xdr:rowOff>
                  </from>
                  <to>
                    <xdr:col>13</xdr:col>
                    <xdr:colOff>330200</xdr:colOff>
                    <xdr:row>8</xdr:row>
                    <xdr:rowOff>88900</xdr:rowOff>
                  </to>
                </anchor>
              </controlPr>
            </control>
          </mc:Choice>
        </mc:AlternateContent>
        <mc:AlternateContent xmlns:mc="http://schemas.openxmlformats.org/markup-compatibility/2006">
          <mc:Choice Requires="x14">
            <control shapeId="45069" r:id="rId7" name="Group Box 13">
              <controlPr defaultSize="0" autoFill="0" autoPict="0">
                <anchor moveWithCells="1">
                  <from>
                    <xdr:col>5</xdr:col>
                    <xdr:colOff>12700</xdr:colOff>
                    <xdr:row>7</xdr:row>
                    <xdr:rowOff>0</xdr:rowOff>
                  </from>
                  <to>
                    <xdr:col>13</xdr:col>
                    <xdr:colOff>368300</xdr:colOff>
                    <xdr:row>8</xdr:row>
                    <xdr:rowOff>50800</xdr:rowOff>
                  </to>
                </anchor>
              </controlPr>
            </control>
          </mc:Choice>
        </mc:AlternateContent>
        <mc:AlternateContent xmlns:mc="http://schemas.openxmlformats.org/markup-compatibility/2006">
          <mc:Choice Requires="x14">
            <control shapeId="45070" r:id="rId8" name="Group Box 14">
              <controlPr defaultSize="0" autoFill="0" autoPict="0">
                <anchor moveWithCells="1">
                  <from>
                    <xdr:col>7</xdr:col>
                    <xdr:colOff>25400</xdr:colOff>
                    <xdr:row>8</xdr:row>
                    <xdr:rowOff>0</xdr:rowOff>
                  </from>
                  <to>
                    <xdr:col>13</xdr:col>
                    <xdr:colOff>304800</xdr:colOff>
                    <xdr:row>9</xdr:row>
                    <xdr:rowOff>50800</xdr:rowOff>
                  </to>
                </anchor>
              </controlPr>
            </control>
          </mc:Choice>
        </mc:AlternateContent>
        <mc:AlternateContent xmlns:mc="http://schemas.openxmlformats.org/markup-compatibility/2006">
          <mc:Choice Requires="x14">
            <control shapeId="45071" r:id="rId9" name="Group Box 15">
              <controlPr defaultSize="0" autoFill="0" autoPict="0" macro="[0]!GroupBox49_Click">
                <anchor moveWithCells="1">
                  <from>
                    <xdr:col>7</xdr:col>
                    <xdr:colOff>25400</xdr:colOff>
                    <xdr:row>8</xdr:row>
                    <xdr:rowOff>0</xdr:rowOff>
                  </from>
                  <to>
                    <xdr:col>13</xdr:col>
                    <xdr:colOff>114300</xdr:colOff>
                    <xdr:row>9</xdr:row>
                    <xdr:rowOff>88900</xdr:rowOff>
                  </to>
                </anchor>
              </controlPr>
            </control>
          </mc:Choice>
        </mc:AlternateContent>
        <mc:AlternateContent xmlns:mc="http://schemas.openxmlformats.org/markup-compatibility/2006">
          <mc:Choice Requires="x14">
            <control shapeId="45072" r:id="rId10" name="Group Box 16">
              <controlPr defaultSize="0" autoFill="0" autoPict="0">
                <anchor moveWithCells="1">
                  <from>
                    <xdr:col>5</xdr:col>
                    <xdr:colOff>0</xdr:colOff>
                    <xdr:row>8</xdr:row>
                    <xdr:rowOff>241300</xdr:rowOff>
                  </from>
                  <to>
                    <xdr:col>13</xdr:col>
                    <xdr:colOff>330200</xdr:colOff>
                    <xdr:row>10</xdr:row>
                    <xdr:rowOff>50800</xdr:rowOff>
                  </to>
                </anchor>
              </controlPr>
            </control>
          </mc:Choice>
        </mc:AlternateContent>
        <mc:AlternateContent xmlns:mc="http://schemas.openxmlformats.org/markup-compatibility/2006">
          <mc:Choice Requires="x14">
            <control shapeId="45073" r:id="rId11" name="Group Box 17">
              <controlPr defaultSize="0" autoFill="0" autoPict="0">
                <anchor moveWithCells="1">
                  <from>
                    <xdr:col>5</xdr:col>
                    <xdr:colOff>12700</xdr:colOff>
                    <xdr:row>10</xdr:row>
                    <xdr:rowOff>0</xdr:rowOff>
                  </from>
                  <to>
                    <xdr:col>13</xdr:col>
                    <xdr:colOff>368300</xdr:colOff>
                    <xdr:row>11</xdr:row>
                    <xdr:rowOff>76200</xdr:rowOff>
                  </to>
                </anchor>
              </controlPr>
            </control>
          </mc:Choice>
        </mc:AlternateContent>
        <mc:AlternateContent xmlns:mc="http://schemas.openxmlformats.org/markup-compatibility/2006">
          <mc:Choice Requires="x14">
            <control shapeId="45074" r:id="rId12" name="Group Box 18">
              <controlPr defaultSize="0" autoFill="0" autoPict="0">
                <anchor moveWithCells="1">
                  <from>
                    <xdr:col>7</xdr:col>
                    <xdr:colOff>25400</xdr:colOff>
                    <xdr:row>8</xdr:row>
                    <xdr:rowOff>254000</xdr:rowOff>
                  </from>
                  <to>
                    <xdr:col>13</xdr:col>
                    <xdr:colOff>304800</xdr:colOff>
                    <xdr:row>10</xdr:row>
                    <xdr:rowOff>50800</xdr:rowOff>
                  </to>
                </anchor>
              </controlPr>
            </control>
          </mc:Choice>
        </mc:AlternateContent>
        <mc:AlternateContent xmlns:mc="http://schemas.openxmlformats.org/markup-compatibility/2006">
          <mc:Choice Requires="x14">
            <control shapeId="45075" r:id="rId13" name="Group Box 19">
              <controlPr defaultSize="0" autoFill="0" autoPict="0" macro="[0]!GroupBox49_Click">
                <anchor moveWithCells="1">
                  <from>
                    <xdr:col>7</xdr:col>
                    <xdr:colOff>25400</xdr:colOff>
                    <xdr:row>9</xdr:row>
                    <xdr:rowOff>266700</xdr:rowOff>
                  </from>
                  <to>
                    <xdr:col>13</xdr:col>
                    <xdr:colOff>114300</xdr:colOff>
                    <xdr:row>11</xdr:row>
                    <xdr:rowOff>50800</xdr:rowOff>
                  </to>
                </anchor>
              </controlPr>
            </control>
          </mc:Choice>
        </mc:AlternateContent>
        <mc:AlternateContent xmlns:mc="http://schemas.openxmlformats.org/markup-compatibility/2006">
          <mc:Choice Requires="x14">
            <control shapeId="45076" r:id="rId14" name="Group Box 20">
              <controlPr defaultSize="0" autoFill="0" autoPict="0">
                <anchor moveWithCells="1">
                  <from>
                    <xdr:col>5</xdr:col>
                    <xdr:colOff>0</xdr:colOff>
                    <xdr:row>10</xdr:row>
                    <xdr:rowOff>241300</xdr:rowOff>
                  </from>
                  <to>
                    <xdr:col>13</xdr:col>
                    <xdr:colOff>330200</xdr:colOff>
                    <xdr:row>12</xdr:row>
                    <xdr:rowOff>50800</xdr:rowOff>
                  </to>
                </anchor>
              </controlPr>
            </control>
          </mc:Choice>
        </mc:AlternateContent>
        <mc:AlternateContent xmlns:mc="http://schemas.openxmlformats.org/markup-compatibility/2006">
          <mc:Choice Requires="x14">
            <control shapeId="45077" r:id="rId15" name="Check Box 21">
              <controlPr locked="0" defaultSize="0" autoFill="0" autoLine="0" autoPict="0">
                <anchor moveWithCells="1">
                  <from>
                    <xdr:col>7</xdr:col>
                    <xdr:colOff>50800</xdr:colOff>
                    <xdr:row>8</xdr:row>
                    <xdr:rowOff>50800</xdr:rowOff>
                  </from>
                  <to>
                    <xdr:col>7</xdr:col>
                    <xdr:colOff>279400</xdr:colOff>
                    <xdr:row>8</xdr:row>
                    <xdr:rowOff>241300</xdr:rowOff>
                  </to>
                </anchor>
              </controlPr>
            </control>
          </mc:Choice>
        </mc:AlternateContent>
        <mc:AlternateContent xmlns:mc="http://schemas.openxmlformats.org/markup-compatibility/2006">
          <mc:Choice Requires="x14">
            <control shapeId="45078" r:id="rId16" name="Check Box 22">
              <controlPr locked="0" defaultSize="0" autoFill="0" autoLine="0" autoPict="0">
                <anchor moveWithCells="1">
                  <from>
                    <xdr:col>8</xdr:col>
                    <xdr:colOff>38100</xdr:colOff>
                    <xdr:row>8</xdr:row>
                    <xdr:rowOff>50800</xdr:rowOff>
                  </from>
                  <to>
                    <xdr:col>8</xdr:col>
                    <xdr:colOff>304800</xdr:colOff>
                    <xdr:row>8</xdr:row>
                    <xdr:rowOff>241300</xdr:rowOff>
                  </to>
                </anchor>
              </controlPr>
            </control>
          </mc:Choice>
        </mc:AlternateContent>
        <mc:AlternateContent xmlns:mc="http://schemas.openxmlformats.org/markup-compatibility/2006">
          <mc:Choice Requires="x14">
            <control shapeId="45079" r:id="rId17" name="Check Box 23">
              <controlPr locked="0" defaultSize="0" autoFill="0" autoLine="0" autoPict="0">
                <anchor moveWithCells="1">
                  <from>
                    <xdr:col>9</xdr:col>
                    <xdr:colOff>63500</xdr:colOff>
                    <xdr:row>8</xdr:row>
                    <xdr:rowOff>50800</xdr:rowOff>
                  </from>
                  <to>
                    <xdr:col>9</xdr:col>
                    <xdr:colOff>279400</xdr:colOff>
                    <xdr:row>8</xdr:row>
                    <xdr:rowOff>241300</xdr:rowOff>
                  </to>
                </anchor>
              </controlPr>
            </control>
          </mc:Choice>
        </mc:AlternateContent>
        <mc:AlternateContent xmlns:mc="http://schemas.openxmlformats.org/markup-compatibility/2006">
          <mc:Choice Requires="x14">
            <control shapeId="45080" r:id="rId18" name="Check Box 24">
              <controlPr locked="0" defaultSize="0" autoFill="0" autoLine="0" autoPict="0">
                <anchor moveWithCells="1">
                  <from>
                    <xdr:col>10</xdr:col>
                    <xdr:colOff>38100</xdr:colOff>
                    <xdr:row>8</xdr:row>
                    <xdr:rowOff>38100</xdr:rowOff>
                  </from>
                  <to>
                    <xdr:col>10</xdr:col>
                    <xdr:colOff>304800</xdr:colOff>
                    <xdr:row>8</xdr:row>
                    <xdr:rowOff>241300</xdr:rowOff>
                  </to>
                </anchor>
              </controlPr>
            </control>
          </mc:Choice>
        </mc:AlternateContent>
        <mc:AlternateContent xmlns:mc="http://schemas.openxmlformats.org/markup-compatibility/2006">
          <mc:Choice Requires="x14">
            <control shapeId="45081" r:id="rId19" name="Check Box 25">
              <controlPr locked="0" defaultSize="0" autoFill="0" autoLine="0" autoPict="0">
                <anchor moveWithCells="1">
                  <from>
                    <xdr:col>9</xdr:col>
                    <xdr:colOff>63500</xdr:colOff>
                    <xdr:row>8</xdr:row>
                    <xdr:rowOff>50800</xdr:rowOff>
                  </from>
                  <to>
                    <xdr:col>9</xdr:col>
                    <xdr:colOff>279400</xdr:colOff>
                    <xdr:row>8</xdr:row>
                    <xdr:rowOff>241300</xdr:rowOff>
                  </to>
                </anchor>
              </controlPr>
            </control>
          </mc:Choice>
        </mc:AlternateContent>
        <mc:AlternateContent xmlns:mc="http://schemas.openxmlformats.org/markup-compatibility/2006">
          <mc:Choice Requires="x14">
            <control shapeId="45082" r:id="rId20" name="Check Box 26">
              <controlPr locked="0" defaultSize="0" autoFill="0" autoLine="0" autoPict="0">
                <anchor moveWithCells="1">
                  <from>
                    <xdr:col>7</xdr:col>
                    <xdr:colOff>50800</xdr:colOff>
                    <xdr:row>9</xdr:row>
                    <xdr:rowOff>38100</xdr:rowOff>
                  </from>
                  <to>
                    <xdr:col>7</xdr:col>
                    <xdr:colOff>279400</xdr:colOff>
                    <xdr:row>9</xdr:row>
                    <xdr:rowOff>241300</xdr:rowOff>
                  </to>
                </anchor>
              </controlPr>
            </control>
          </mc:Choice>
        </mc:AlternateContent>
        <mc:AlternateContent xmlns:mc="http://schemas.openxmlformats.org/markup-compatibility/2006">
          <mc:Choice Requires="x14">
            <control shapeId="45083" r:id="rId21" name="Check Box 27">
              <controlPr locked="0" defaultSize="0" autoFill="0" autoLine="0" autoPict="0">
                <anchor moveWithCells="1">
                  <from>
                    <xdr:col>8</xdr:col>
                    <xdr:colOff>38100</xdr:colOff>
                    <xdr:row>9</xdr:row>
                    <xdr:rowOff>38100</xdr:rowOff>
                  </from>
                  <to>
                    <xdr:col>8</xdr:col>
                    <xdr:colOff>304800</xdr:colOff>
                    <xdr:row>9</xdr:row>
                    <xdr:rowOff>241300</xdr:rowOff>
                  </to>
                </anchor>
              </controlPr>
            </control>
          </mc:Choice>
        </mc:AlternateContent>
        <mc:AlternateContent xmlns:mc="http://schemas.openxmlformats.org/markup-compatibility/2006">
          <mc:Choice Requires="x14">
            <control shapeId="45084" r:id="rId22" name="Check Box 28">
              <controlPr locked="0" defaultSize="0" autoFill="0" autoLine="0" autoPict="0">
                <anchor moveWithCells="1">
                  <from>
                    <xdr:col>9</xdr:col>
                    <xdr:colOff>38100</xdr:colOff>
                    <xdr:row>9</xdr:row>
                    <xdr:rowOff>38100</xdr:rowOff>
                  </from>
                  <to>
                    <xdr:col>9</xdr:col>
                    <xdr:colOff>304800</xdr:colOff>
                    <xdr:row>9</xdr:row>
                    <xdr:rowOff>241300</xdr:rowOff>
                  </to>
                </anchor>
              </controlPr>
            </control>
          </mc:Choice>
        </mc:AlternateContent>
        <mc:AlternateContent xmlns:mc="http://schemas.openxmlformats.org/markup-compatibility/2006">
          <mc:Choice Requires="x14">
            <control shapeId="45085" r:id="rId23" name="Check Box 29">
              <controlPr locked="0" defaultSize="0" autoFill="0" autoLine="0" autoPict="0">
                <anchor moveWithCells="1">
                  <from>
                    <xdr:col>7</xdr:col>
                    <xdr:colOff>25400</xdr:colOff>
                    <xdr:row>10</xdr:row>
                    <xdr:rowOff>38100</xdr:rowOff>
                  </from>
                  <to>
                    <xdr:col>7</xdr:col>
                    <xdr:colOff>304800</xdr:colOff>
                    <xdr:row>10</xdr:row>
                    <xdr:rowOff>241300</xdr:rowOff>
                  </to>
                </anchor>
              </controlPr>
            </control>
          </mc:Choice>
        </mc:AlternateContent>
        <mc:AlternateContent xmlns:mc="http://schemas.openxmlformats.org/markup-compatibility/2006">
          <mc:Choice Requires="x14">
            <control shapeId="45086" r:id="rId24" name="Check Box 30">
              <controlPr locked="0" defaultSize="0" autoFill="0" autoLine="0" autoPict="0">
                <anchor moveWithCells="1">
                  <from>
                    <xdr:col>8</xdr:col>
                    <xdr:colOff>50800</xdr:colOff>
                    <xdr:row>10</xdr:row>
                    <xdr:rowOff>38100</xdr:rowOff>
                  </from>
                  <to>
                    <xdr:col>8</xdr:col>
                    <xdr:colOff>279400</xdr:colOff>
                    <xdr:row>10</xdr:row>
                    <xdr:rowOff>241300</xdr:rowOff>
                  </to>
                </anchor>
              </controlPr>
            </control>
          </mc:Choice>
        </mc:AlternateContent>
        <mc:AlternateContent xmlns:mc="http://schemas.openxmlformats.org/markup-compatibility/2006">
          <mc:Choice Requires="x14">
            <control shapeId="45087" r:id="rId25" name="Check Box 31">
              <controlPr locked="0" defaultSize="0" autoFill="0" autoLine="0" autoPict="0">
                <anchor moveWithCells="1">
                  <from>
                    <xdr:col>9</xdr:col>
                    <xdr:colOff>50800</xdr:colOff>
                    <xdr:row>10</xdr:row>
                    <xdr:rowOff>38100</xdr:rowOff>
                  </from>
                  <to>
                    <xdr:col>9</xdr:col>
                    <xdr:colOff>279400</xdr:colOff>
                    <xdr:row>10</xdr:row>
                    <xdr:rowOff>241300</xdr:rowOff>
                  </to>
                </anchor>
              </controlPr>
            </control>
          </mc:Choice>
        </mc:AlternateContent>
        <mc:AlternateContent xmlns:mc="http://schemas.openxmlformats.org/markup-compatibility/2006">
          <mc:Choice Requires="x14">
            <control shapeId="45088" r:id="rId26" name="Check Box 32">
              <controlPr locked="0" defaultSize="0" autoFill="0" autoLine="0" autoPict="0">
                <anchor moveWithCells="1">
                  <from>
                    <xdr:col>10</xdr:col>
                    <xdr:colOff>38100</xdr:colOff>
                    <xdr:row>10</xdr:row>
                    <xdr:rowOff>38100</xdr:rowOff>
                  </from>
                  <to>
                    <xdr:col>10</xdr:col>
                    <xdr:colOff>304800</xdr:colOff>
                    <xdr:row>10</xdr:row>
                    <xdr:rowOff>241300</xdr:rowOff>
                  </to>
                </anchor>
              </controlPr>
            </control>
          </mc:Choice>
        </mc:AlternateContent>
        <mc:AlternateContent xmlns:mc="http://schemas.openxmlformats.org/markup-compatibility/2006">
          <mc:Choice Requires="x14">
            <control shapeId="45089" r:id="rId27" name="Check Box 33">
              <controlPr locked="0" defaultSize="0" autoFill="0" autoLine="0" autoPict="0">
                <anchor moveWithCells="1">
                  <from>
                    <xdr:col>7</xdr:col>
                    <xdr:colOff>63500</xdr:colOff>
                    <xdr:row>11</xdr:row>
                    <xdr:rowOff>50800</xdr:rowOff>
                  </from>
                  <to>
                    <xdr:col>7</xdr:col>
                    <xdr:colOff>279400</xdr:colOff>
                    <xdr:row>11</xdr:row>
                    <xdr:rowOff>241300</xdr:rowOff>
                  </to>
                </anchor>
              </controlPr>
            </control>
          </mc:Choice>
        </mc:AlternateContent>
        <mc:AlternateContent xmlns:mc="http://schemas.openxmlformats.org/markup-compatibility/2006">
          <mc:Choice Requires="x14">
            <control shapeId="45090" r:id="rId28" name="Check Box 34">
              <controlPr locked="0" defaultSize="0" autoFill="0" autoLine="0" autoPict="0">
                <anchor moveWithCells="1">
                  <from>
                    <xdr:col>8</xdr:col>
                    <xdr:colOff>50800</xdr:colOff>
                    <xdr:row>11</xdr:row>
                    <xdr:rowOff>38100</xdr:rowOff>
                  </from>
                  <to>
                    <xdr:col>8</xdr:col>
                    <xdr:colOff>279400</xdr:colOff>
                    <xdr:row>11</xdr:row>
                    <xdr:rowOff>241300</xdr:rowOff>
                  </to>
                </anchor>
              </controlPr>
            </control>
          </mc:Choice>
        </mc:AlternateContent>
        <mc:AlternateContent xmlns:mc="http://schemas.openxmlformats.org/markup-compatibility/2006">
          <mc:Choice Requires="x14">
            <control shapeId="45091" r:id="rId29" name="Check Box 35">
              <controlPr locked="0" defaultSize="0" autoFill="0" autoLine="0" autoPict="0">
                <anchor moveWithCells="1">
                  <from>
                    <xdr:col>9</xdr:col>
                    <xdr:colOff>38100</xdr:colOff>
                    <xdr:row>11</xdr:row>
                    <xdr:rowOff>38100</xdr:rowOff>
                  </from>
                  <to>
                    <xdr:col>9</xdr:col>
                    <xdr:colOff>304800</xdr:colOff>
                    <xdr:row>11</xdr:row>
                    <xdr:rowOff>241300</xdr:rowOff>
                  </to>
                </anchor>
              </controlPr>
            </control>
          </mc:Choice>
        </mc:AlternateContent>
        <mc:AlternateContent xmlns:mc="http://schemas.openxmlformats.org/markup-compatibility/2006">
          <mc:Choice Requires="x14">
            <control shapeId="45092" r:id="rId30" name="Check Box 36">
              <controlPr locked="0" defaultSize="0" autoFill="0" autoLine="0" autoPict="0">
                <anchor moveWithCells="1">
                  <from>
                    <xdr:col>10</xdr:col>
                    <xdr:colOff>38100</xdr:colOff>
                    <xdr:row>11</xdr:row>
                    <xdr:rowOff>38100</xdr:rowOff>
                  </from>
                  <to>
                    <xdr:col>10</xdr:col>
                    <xdr:colOff>304800</xdr:colOff>
                    <xdr:row>11</xdr:row>
                    <xdr:rowOff>241300</xdr:rowOff>
                  </to>
                </anchor>
              </controlPr>
            </control>
          </mc:Choice>
        </mc:AlternateContent>
        <mc:AlternateContent xmlns:mc="http://schemas.openxmlformats.org/markup-compatibility/2006">
          <mc:Choice Requires="x14">
            <control shapeId="45093" r:id="rId31" name="Check Box 37">
              <controlPr locked="0" defaultSize="0" autoFill="0" autoLine="0" autoPict="0">
                <anchor moveWithCells="1">
                  <from>
                    <xdr:col>7</xdr:col>
                    <xdr:colOff>63500</xdr:colOff>
                    <xdr:row>14</xdr:row>
                    <xdr:rowOff>50800</xdr:rowOff>
                  </from>
                  <to>
                    <xdr:col>7</xdr:col>
                    <xdr:colOff>279400</xdr:colOff>
                    <xdr:row>14</xdr:row>
                    <xdr:rowOff>228600</xdr:rowOff>
                  </to>
                </anchor>
              </controlPr>
            </control>
          </mc:Choice>
        </mc:AlternateContent>
        <mc:AlternateContent xmlns:mc="http://schemas.openxmlformats.org/markup-compatibility/2006">
          <mc:Choice Requires="x14">
            <control shapeId="45094" r:id="rId32" name="Check Box 38">
              <controlPr locked="0" defaultSize="0" autoFill="0" autoLine="0" autoPict="0">
                <anchor moveWithCells="1">
                  <from>
                    <xdr:col>8</xdr:col>
                    <xdr:colOff>50800</xdr:colOff>
                    <xdr:row>14</xdr:row>
                    <xdr:rowOff>38100</xdr:rowOff>
                  </from>
                  <to>
                    <xdr:col>8</xdr:col>
                    <xdr:colOff>279400</xdr:colOff>
                    <xdr:row>14</xdr:row>
                    <xdr:rowOff>241300</xdr:rowOff>
                  </to>
                </anchor>
              </controlPr>
            </control>
          </mc:Choice>
        </mc:AlternateContent>
        <mc:AlternateContent xmlns:mc="http://schemas.openxmlformats.org/markup-compatibility/2006">
          <mc:Choice Requires="x14">
            <control shapeId="45095" r:id="rId33" name="Check Box 39">
              <controlPr locked="0" defaultSize="0" autoFill="0" autoLine="0" autoPict="0">
                <anchor moveWithCells="1">
                  <from>
                    <xdr:col>9</xdr:col>
                    <xdr:colOff>38100</xdr:colOff>
                    <xdr:row>14</xdr:row>
                    <xdr:rowOff>50800</xdr:rowOff>
                  </from>
                  <to>
                    <xdr:col>9</xdr:col>
                    <xdr:colOff>304800</xdr:colOff>
                    <xdr:row>14</xdr:row>
                    <xdr:rowOff>241300</xdr:rowOff>
                  </to>
                </anchor>
              </controlPr>
            </control>
          </mc:Choice>
        </mc:AlternateContent>
        <mc:AlternateContent xmlns:mc="http://schemas.openxmlformats.org/markup-compatibility/2006">
          <mc:Choice Requires="x14">
            <control shapeId="45096" r:id="rId34" name="Check Box 40">
              <controlPr locked="0" defaultSize="0" autoFill="0" autoLine="0" autoPict="0">
                <anchor moveWithCells="1">
                  <from>
                    <xdr:col>10</xdr:col>
                    <xdr:colOff>63500</xdr:colOff>
                    <xdr:row>14</xdr:row>
                    <xdr:rowOff>50800</xdr:rowOff>
                  </from>
                  <to>
                    <xdr:col>10</xdr:col>
                    <xdr:colOff>279400</xdr:colOff>
                    <xdr:row>14</xdr:row>
                    <xdr:rowOff>241300</xdr:rowOff>
                  </to>
                </anchor>
              </controlPr>
            </control>
          </mc:Choice>
        </mc:AlternateContent>
        <mc:AlternateContent xmlns:mc="http://schemas.openxmlformats.org/markup-compatibility/2006">
          <mc:Choice Requires="x14">
            <control shapeId="45097" r:id="rId35" name="Check Box 41">
              <controlPr locked="0" defaultSize="0" autoFill="0" autoLine="0" autoPict="0">
                <anchor moveWithCells="1">
                  <from>
                    <xdr:col>7</xdr:col>
                    <xdr:colOff>63500</xdr:colOff>
                    <xdr:row>15</xdr:row>
                    <xdr:rowOff>38100</xdr:rowOff>
                  </from>
                  <to>
                    <xdr:col>7</xdr:col>
                    <xdr:colOff>279400</xdr:colOff>
                    <xdr:row>15</xdr:row>
                    <xdr:rowOff>241300</xdr:rowOff>
                  </to>
                </anchor>
              </controlPr>
            </control>
          </mc:Choice>
        </mc:AlternateContent>
        <mc:AlternateContent xmlns:mc="http://schemas.openxmlformats.org/markup-compatibility/2006">
          <mc:Choice Requires="x14">
            <control shapeId="45098" r:id="rId36" name="Check Box 42">
              <controlPr locked="0" defaultSize="0" autoFill="0" autoLine="0" autoPict="0">
                <anchor moveWithCells="1">
                  <from>
                    <xdr:col>8</xdr:col>
                    <xdr:colOff>50800</xdr:colOff>
                    <xdr:row>15</xdr:row>
                    <xdr:rowOff>38100</xdr:rowOff>
                  </from>
                  <to>
                    <xdr:col>8</xdr:col>
                    <xdr:colOff>279400</xdr:colOff>
                    <xdr:row>15</xdr:row>
                    <xdr:rowOff>241300</xdr:rowOff>
                  </to>
                </anchor>
              </controlPr>
            </control>
          </mc:Choice>
        </mc:AlternateContent>
        <mc:AlternateContent xmlns:mc="http://schemas.openxmlformats.org/markup-compatibility/2006">
          <mc:Choice Requires="x14">
            <control shapeId="45099" r:id="rId37" name="Check Box 43">
              <controlPr locked="0" defaultSize="0" autoFill="0" autoLine="0" autoPict="0">
                <anchor moveWithCells="1">
                  <from>
                    <xdr:col>9</xdr:col>
                    <xdr:colOff>50800</xdr:colOff>
                    <xdr:row>15</xdr:row>
                    <xdr:rowOff>38100</xdr:rowOff>
                  </from>
                  <to>
                    <xdr:col>9</xdr:col>
                    <xdr:colOff>279400</xdr:colOff>
                    <xdr:row>15</xdr:row>
                    <xdr:rowOff>241300</xdr:rowOff>
                  </to>
                </anchor>
              </controlPr>
            </control>
          </mc:Choice>
        </mc:AlternateContent>
        <mc:AlternateContent xmlns:mc="http://schemas.openxmlformats.org/markup-compatibility/2006">
          <mc:Choice Requires="x14">
            <control shapeId="45100" r:id="rId38" name="Check Box 44">
              <controlPr locked="0" defaultSize="0" autoFill="0" autoLine="0" autoPict="0">
                <anchor moveWithCells="1">
                  <from>
                    <xdr:col>10</xdr:col>
                    <xdr:colOff>50800</xdr:colOff>
                    <xdr:row>15</xdr:row>
                    <xdr:rowOff>50800</xdr:rowOff>
                  </from>
                  <to>
                    <xdr:col>10</xdr:col>
                    <xdr:colOff>279400</xdr:colOff>
                    <xdr:row>15</xdr:row>
                    <xdr:rowOff>241300</xdr:rowOff>
                  </to>
                </anchor>
              </controlPr>
            </control>
          </mc:Choice>
        </mc:AlternateContent>
        <mc:AlternateContent xmlns:mc="http://schemas.openxmlformats.org/markup-compatibility/2006">
          <mc:Choice Requires="x14">
            <control shapeId="45101" r:id="rId39" name="Check Box 45">
              <controlPr locked="0" defaultSize="0" autoFill="0" autoLine="0" autoPict="0">
                <anchor moveWithCells="1">
                  <from>
                    <xdr:col>8</xdr:col>
                    <xdr:colOff>63500</xdr:colOff>
                    <xdr:row>16</xdr:row>
                    <xdr:rowOff>38100</xdr:rowOff>
                  </from>
                  <to>
                    <xdr:col>8</xdr:col>
                    <xdr:colOff>279400</xdr:colOff>
                    <xdr:row>16</xdr:row>
                    <xdr:rowOff>241300</xdr:rowOff>
                  </to>
                </anchor>
              </controlPr>
            </control>
          </mc:Choice>
        </mc:AlternateContent>
        <mc:AlternateContent xmlns:mc="http://schemas.openxmlformats.org/markup-compatibility/2006">
          <mc:Choice Requires="x14">
            <control shapeId="45102" r:id="rId40" name="Check Box 46">
              <controlPr locked="0" defaultSize="0" autoFill="0" autoLine="0" autoPict="0">
                <anchor moveWithCells="1">
                  <from>
                    <xdr:col>9</xdr:col>
                    <xdr:colOff>63500</xdr:colOff>
                    <xdr:row>16</xdr:row>
                    <xdr:rowOff>38100</xdr:rowOff>
                  </from>
                  <to>
                    <xdr:col>9</xdr:col>
                    <xdr:colOff>279400</xdr:colOff>
                    <xdr:row>16</xdr:row>
                    <xdr:rowOff>241300</xdr:rowOff>
                  </to>
                </anchor>
              </controlPr>
            </control>
          </mc:Choice>
        </mc:AlternateContent>
        <mc:AlternateContent xmlns:mc="http://schemas.openxmlformats.org/markup-compatibility/2006">
          <mc:Choice Requires="x14">
            <control shapeId="45103" r:id="rId41" name="Check Box 47">
              <controlPr locked="0" defaultSize="0" autoFill="0" autoLine="0" autoPict="0">
                <anchor moveWithCells="1">
                  <from>
                    <xdr:col>10</xdr:col>
                    <xdr:colOff>50800</xdr:colOff>
                    <xdr:row>16</xdr:row>
                    <xdr:rowOff>38100</xdr:rowOff>
                  </from>
                  <to>
                    <xdr:col>10</xdr:col>
                    <xdr:colOff>279400</xdr:colOff>
                    <xdr:row>16</xdr:row>
                    <xdr:rowOff>241300</xdr:rowOff>
                  </to>
                </anchor>
              </controlPr>
            </control>
          </mc:Choice>
        </mc:AlternateContent>
        <mc:AlternateContent xmlns:mc="http://schemas.openxmlformats.org/markup-compatibility/2006">
          <mc:Choice Requires="x14">
            <control shapeId="45104" r:id="rId42" name="Group Box 48">
              <controlPr defaultSize="0" autoFill="0" autoPict="0">
                <anchor moveWithCells="1">
                  <from>
                    <xdr:col>7</xdr:col>
                    <xdr:colOff>25400</xdr:colOff>
                    <xdr:row>25</xdr:row>
                    <xdr:rowOff>0</xdr:rowOff>
                  </from>
                  <to>
                    <xdr:col>13</xdr:col>
                    <xdr:colOff>304800</xdr:colOff>
                    <xdr:row>26</xdr:row>
                    <xdr:rowOff>76200</xdr:rowOff>
                  </to>
                </anchor>
              </controlPr>
            </control>
          </mc:Choice>
        </mc:AlternateContent>
        <mc:AlternateContent xmlns:mc="http://schemas.openxmlformats.org/markup-compatibility/2006">
          <mc:Choice Requires="x14">
            <control shapeId="45105" r:id="rId43" name="Group Box 49">
              <controlPr defaultSize="0" autoFill="0" autoPict="0" macro="[0]!GroupBox49_Click">
                <anchor moveWithCells="1">
                  <from>
                    <xdr:col>7</xdr:col>
                    <xdr:colOff>25400</xdr:colOff>
                    <xdr:row>25</xdr:row>
                    <xdr:rowOff>266700</xdr:rowOff>
                  </from>
                  <to>
                    <xdr:col>13</xdr:col>
                    <xdr:colOff>114300</xdr:colOff>
                    <xdr:row>27</xdr:row>
                    <xdr:rowOff>76200</xdr:rowOff>
                  </to>
                </anchor>
              </controlPr>
            </control>
          </mc:Choice>
        </mc:AlternateContent>
        <mc:AlternateContent xmlns:mc="http://schemas.openxmlformats.org/markup-compatibility/2006">
          <mc:Choice Requires="x14">
            <control shapeId="45106" r:id="rId44" name="Check Box 50">
              <controlPr locked="0" defaultSize="0" autoFill="0" autoLine="0" autoPict="0">
                <anchor moveWithCells="1">
                  <from>
                    <xdr:col>7</xdr:col>
                    <xdr:colOff>38100</xdr:colOff>
                    <xdr:row>26</xdr:row>
                    <xdr:rowOff>50800</xdr:rowOff>
                  </from>
                  <to>
                    <xdr:col>7</xdr:col>
                    <xdr:colOff>304800</xdr:colOff>
                    <xdr:row>26</xdr:row>
                    <xdr:rowOff>241300</xdr:rowOff>
                  </to>
                </anchor>
              </controlPr>
            </control>
          </mc:Choice>
        </mc:AlternateContent>
        <mc:AlternateContent xmlns:mc="http://schemas.openxmlformats.org/markup-compatibility/2006">
          <mc:Choice Requires="x14">
            <control shapeId="45107" r:id="rId45" name="Check Box 51">
              <controlPr locked="0" defaultSize="0" autoFill="0" autoLine="0" autoPict="0">
                <anchor moveWithCells="1">
                  <from>
                    <xdr:col>8</xdr:col>
                    <xdr:colOff>38100</xdr:colOff>
                    <xdr:row>26</xdr:row>
                    <xdr:rowOff>50800</xdr:rowOff>
                  </from>
                  <to>
                    <xdr:col>8</xdr:col>
                    <xdr:colOff>304800</xdr:colOff>
                    <xdr:row>26</xdr:row>
                    <xdr:rowOff>241300</xdr:rowOff>
                  </to>
                </anchor>
              </controlPr>
            </control>
          </mc:Choice>
        </mc:AlternateContent>
        <mc:AlternateContent xmlns:mc="http://schemas.openxmlformats.org/markup-compatibility/2006">
          <mc:Choice Requires="x14">
            <control shapeId="45108" r:id="rId46" name="Check Box 52">
              <controlPr locked="0" defaultSize="0" autoFill="0" autoLine="0" autoPict="0">
                <anchor moveWithCells="1">
                  <from>
                    <xdr:col>9</xdr:col>
                    <xdr:colOff>38100</xdr:colOff>
                    <xdr:row>26</xdr:row>
                    <xdr:rowOff>50800</xdr:rowOff>
                  </from>
                  <to>
                    <xdr:col>9</xdr:col>
                    <xdr:colOff>304800</xdr:colOff>
                    <xdr:row>26</xdr:row>
                    <xdr:rowOff>241300</xdr:rowOff>
                  </to>
                </anchor>
              </controlPr>
            </control>
          </mc:Choice>
        </mc:AlternateContent>
        <mc:AlternateContent xmlns:mc="http://schemas.openxmlformats.org/markup-compatibility/2006">
          <mc:Choice Requires="x14">
            <control shapeId="45109" r:id="rId47" name="Check Box 53">
              <controlPr locked="0" defaultSize="0" autoFill="0" autoLine="0" autoPict="0">
                <anchor moveWithCells="1">
                  <from>
                    <xdr:col>10</xdr:col>
                    <xdr:colOff>38100</xdr:colOff>
                    <xdr:row>26</xdr:row>
                    <xdr:rowOff>38100</xdr:rowOff>
                  </from>
                  <to>
                    <xdr:col>10</xdr:col>
                    <xdr:colOff>304800</xdr:colOff>
                    <xdr:row>26</xdr:row>
                    <xdr:rowOff>241300</xdr:rowOff>
                  </to>
                </anchor>
              </controlPr>
            </control>
          </mc:Choice>
        </mc:AlternateContent>
        <mc:AlternateContent xmlns:mc="http://schemas.openxmlformats.org/markup-compatibility/2006">
          <mc:Choice Requires="x14">
            <control shapeId="45136" r:id="rId48" name="Group Box 80">
              <controlPr defaultSize="0" autoFill="0" autoPict="0">
                <anchor moveWithCells="1">
                  <from>
                    <xdr:col>7</xdr:col>
                    <xdr:colOff>25400</xdr:colOff>
                    <xdr:row>42</xdr:row>
                    <xdr:rowOff>254000</xdr:rowOff>
                  </from>
                  <to>
                    <xdr:col>13</xdr:col>
                    <xdr:colOff>254000</xdr:colOff>
                    <xdr:row>44</xdr:row>
                    <xdr:rowOff>50800</xdr:rowOff>
                  </to>
                </anchor>
              </controlPr>
            </control>
          </mc:Choice>
        </mc:AlternateContent>
        <mc:AlternateContent xmlns:mc="http://schemas.openxmlformats.org/markup-compatibility/2006">
          <mc:Choice Requires="x14">
            <control shapeId="45137" r:id="rId49" name="Group Box 81">
              <controlPr defaultSize="0" autoFill="0" autoPict="0" macro="[0]!GroupBox49_Click">
                <anchor moveWithCells="1">
                  <from>
                    <xdr:col>7</xdr:col>
                    <xdr:colOff>25400</xdr:colOff>
                    <xdr:row>45</xdr:row>
                    <xdr:rowOff>266700</xdr:rowOff>
                  </from>
                  <to>
                    <xdr:col>13</xdr:col>
                    <xdr:colOff>88900</xdr:colOff>
                    <xdr:row>47</xdr:row>
                    <xdr:rowOff>12700</xdr:rowOff>
                  </to>
                </anchor>
              </controlPr>
            </control>
          </mc:Choice>
        </mc:AlternateContent>
        <mc:AlternateContent xmlns:mc="http://schemas.openxmlformats.org/markup-compatibility/2006">
          <mc:Choice Requires="x14">
            <control shapeId="45166" r:id="rId50" name="Group Box 110">
              <controlPr defaultSize="0" autoFill="0" autoPict="0">
                <anchor moveWithCells="1">
                  <from>
                    <xdr:col>7</xdr:col>
                    <xdr:colOff>25400</xdr:colOff>
                    <xdr:row>42</xdr:row>
                    <xdr:rowOff>0</xdr:rowOff>
                  </from>
                  <to>
                    <xdr:col>13</xdr:col>
                    <xdr:colOff>254000</xdr:colOff>
                    <xdr:row>43</xdr:row>
                    <xdr:rowOff>76200</xdr:rowOff>
                  </to>
                </anchor>
              </controlPr>
            </control>
          </mc:Choice>
        </mc:AlternateContent>
        <mc:AlternateContent xmlns:mc="http://schemas.openxmlformats.org/markup-compatibility/2006">
          <mc:Choice Requires="x14">
            <control shapeId="45167" r:id="rId51" name="Group Box 111">
              <controlPr defaultSize="0" autoFill="0" autoPict="0" macro="[0]!GroupBox49_Click">
                <anchor moveWithCells="1">
                  <from>
                    <xdr:col>7</xdr:col>
                    <xdr:colOff>25400</xdr:colOff>
                    <xdr:row>42</xdr:row>
                    <xdr:rowOff>266700</xdr:rowOff>
                  </from>
                  <to>
                    <xdr:col>13</xdr:col>
                    <xdr:colOff>88900</xdr:colOff>
                    <xdr:row>44</xdr:row>
                    <xdr:rowOff>76200</xdr:rowOff>
                  </to>
                </anchor>
              </controlPr>
            </control>
          </mc:Choice>
        </mc:AlternateContent>
        <mc:AlternateContent xmlns:mc="http://schemas.openxmlformats.org/markup-compatibility/2006">
          <mc:Choice Requires="x14">
            <control shapeId="45172" r:id="rId52" name="Group Box 116">
              <controlPr defaultSize="0" autoFill="0" autoPict="0">
                <anchor moveWithCells="1">
                  <from>
                    <xdr:col>7</xdr:col>
                    <xdr:colOff>25400</xdr:colOff>
                    <xdr:row>50</xdr:row>
                    <xdr:rowOff>0</xdr:rowOff>
                  </from>
                  <to>
                    <xdr:col>13</xdr:col>
                    <xdr:colOff>304800</xdr:colOff>
                    <xdr:row>51</xdr:row>
                    <xdr:rowOff>76200</xdr:rowOff>
                  </to>
                </anchor>
              </controlPr>
            </control>
          </mc:Choice>
        </mc:AlternateContent>
        <mc:AlternateContent xmlns:mc="http://schemas.openxmlformats.org/markup-compatibility/2006">
          <mc:Choice Requires="x14">
            <control shapeId="45173" r:id="rId53" name="Check Box 117">
              <controlPr locked="0" defaultSize="0" autoFill="0" autoLine="0" autoPict="0">
                <anchor moveWithCells="1">
                  <from>
                    <xdr:col>24</xdr:col>
                    <xdr:colOff>38100</xdr:colOff>
                    <xdr:row>15</xdr:row>
                    <xdr:rowOff>50800</xdr:rowOff>
                  </from>
                  <to>
                    <xdr:col>24</xdr:col>
                    <xdr:colOff>304800</xdr:colOff>
                    <xdr:row>15</xdr:row>
                    <xdr:rowOff>241300</xdr:rowOff>
                  </to>
                </anchor>
              </controlPr>
            </control>
          </mc:Choice>
        </mc:AlternateContent>
        <mc:AlternateContent xmlns:mc="http://schemas.openxmlformats.org/markup-compatibility/2006">
          <mc:Choice Requires="x14">
            <control shapeId="45174" r:id="rId54" name="Check Box 118">
              <controlPr locked="0" defaultSize="0" autoFill="0" autoLine="0" autoPict="0">
                <anchor moveWithCells="1">
                  <from>
                    <xdr:col>25</xdr:col>
                    <xdr:colOff>25400</xdr:colOff>
                    <xdr:row>15</xdr:row>
                    <xdr:rowOff>50800</xdr:rowOff>
                  </from>
                  <to>
                    <xdr:col>25</xdr:col>
                    <xdr:colOff>304800</xdr:colOff>
                    <xdr:row>15</xdr:row>
                    <xdr:rowOff>241300</xdr:rowOff>
                  </to>
                </anchor>
              </controlPr>
            </control>
          </mc:Choice>
        </mc:AlternateContent>
        <mc:AlternateContent xmlns:mc="http://schemas.openxmlformats.org/markup-compatibility/2006">
          <mc:Choice Requires="x14">
            <control shapeId="45175" r:id="rId55" name="Check Box 119">
              <controlPr locked="0" defaultSize="0" autoFill="0" autoLine="0" autoPict="0">
                <anchor moveWithCells="1">
                  <from>
                    <xdr:col>26</xdr:col>
                    <xdr:colOff>38100</xdr:colOff>
                    <xdr:row>15</xdr:row>
                    <xdr:rowOff>50800</xdr:rowOff>
                  </from>
                  <to>
                    <xdr:col>26</xdr:col>
                    <xdr:colOff>304800</xdr:colOff>
                    <xdr:row>15</xdr:row>
                    <xdr:rowOff>241300</xdr:rowOff>
                  </to>
                </anchor>
              </controlPr>
            </control>
          </mc:Choice>
        </mc:AlternateContent>
        <mc:AlternateContent xmlns:mc="http://schemas.openxmlformats.org/markup-compatibility/2006">
          <mc:Choice Requires="x14">
            <control shapeId="45176" r:id="rId56" name="Check Box 120">
              <controlPr locked="0" defaultSize="0" autoFill="0" autoLine="0" autoPict="0">
                <anchor moveWithCells="1">
                  <from>
                    <xdr:col>27</xdr:col>
                    <xdr:colOff>38100</xdr:colOff>
                    <xdr:row>15</xdr:row>
                    <xdr:rowOff>38100</xdr:rowOff>
                  </from>
                  <to>
                    <xdr:col>27</xdr:col>
                    <xdr:colOff>304800</xdr:colOff>
                    <xdr:row>15</xdr:row>
                    <xdr:rowOff>241300</xdr:rowOff>
                  </to>
                </anchor>
              </controlPr>
            </control>
          </mc:Choice>
        </mc:AlternateContent>
        <mc:AlternateContent xmlns:mc="http://schemas.openxmlformats.org/markup-compatibility/2006">
          <mc:Choice Requires="x14">
            <control shapeId="45177" r:id="rId57" name="Check Box 121">
              <controlPr locked="0" defaultSize="0" autoFill="0" autoLine="0" autoPict="0">
                <anchor moveWithCells="1">
                  <from>
                    <xdr:col>24</xdr:col>
                    <xdr:colOff>38100</xdr:colOff>
                    <xdr:row>16</xdr:row>
                    <xdr:rowOff>50800</xdr:rowOff>
                  </from>
                  <to>
                    <xdr:col>24</xdr:col>
                    <xdr:colOff>304800</xdr:colOff>
                    <xdr:row>16</xdr:row>
                    <xdr:rowOff>228600</xdr:rowOff>
                  </to>
                </anchor>
              </controlPr>
            </control>
          </mc:Choice>
        </mc:AlternateContent>
        <mc:AlternateContent xmlns:mc="http://schemas.openxmlformats.org/markup-compatibility/2006">
          <mc:Choice Requires="x14">
            <control shapeId="45178" r:id="rId58" name="Check Box 122">
              <controlPr locked="0" defaultSize="0" autoFill="0" autoLine="0" autoPict="0">
                <anchor moveWithCells="1">
                  <from>
                    <xdr:col>25</xdr:col>
                    <xdr:colOff>25400</xdr:colOff>
                    <xdr:row>16</xdr:row>
                    <xdr:rowOff>50800</xdr:rowOff>
                  </from>
                  <to>
                    <xdr:col>25</xdr:col>
                    <xdr:colOff>304800</xdr:colOff>
                    <xdr:row>16</xdr:row>
                    <xdr:rowOff>241300</xdr:rowOff>
                  </to>
                </anchor>
              </controlPr>
            </control>
          </mc:Choice>
        </mc:AlternateContent>
        <mc:AlternateContent xmlns:mc="http://schemas.openxmlformats.org/markup-compatibility/2006">
          <mc:Choice Requires="x14">
            <control shapeId="45179" r:id="rId59" name="Check Box 123">
              <controlPr locked="0" defaultSize="0" autoFill="0" autoLine="0" autoPict="0">
                <anchor moveWithCells="1">
                  <from>
                    <xdr:col>26</xdr:col>
                    <xdr:colOff>38100</xdr:colOff>
                    <xdr:row>16</xdr:row>
                    <xdr:rowOff>50800</xdr:rowOff>
                  </from>
                  <to>
                    <xdr:col>26</xdr:col>
                    <xdr:colOff>304800</xdr:colOff>
                    <xdr:row>16</xdr:row>
                    <xdr:rowOff>241300</xdr:rowOff>
                  </to>
                </anchor>
              </controlPr>
            </control>
          </mc:Choice>
        </mc:AlternateContent>
        <mc:AlternateContent xmlns:mc="http://schemas.openxmlformats.org/markup-compatibility/2006">
          <mc:Choice Requires="x14">
            <control shapeId="45180" r:id="rId60" name="Check Box 124">
              <controlPr locked="0" defaultSize="0" autoFill="0" autoLine="0" autoPict="0">
                <anchor moveWithCells="1">
                  <from>
                    <xdr:col>27</xdr:col>
                    <xdr:colOff>38100</xdr:colOff>
                    <xdr:row>16</xdr:row>
                    <xdr:rowOff>50800</xdr:rowOff>
                  </from>
                  <to>
                    <xdr:col>27</xdr:col>
                    <xdr:colOff>304800</xdr:colOff>
                    <xdr:row>16</xdr:row>
                    <xdr:rowOff>241300</xdr:rowOff>
                  </to>
                </anchor>
              </controlPr>
            </control>
          </mc:Choice>
        </mc:AlternateContent>
        <mc:AlternateContent xmlns:mc="http://schemas.openxmlformats.org/markup-compatibility/2006">
          <mc:Choice Requires="x14">
            <control shapeId="45181" r:id="rId61" name="Check Box 125">
              <controlPr locked="0" defaultSize="0" autoFill="0" autoLine="0" autoPict="0">
                <anchor moveWithCells="1">
                  <from>
                    <xdr:col>24</xdr:col>
                    <xdr:colOff>38100</xdr:colOff>
                    <xdr:row>17</xdr:row>
                    <xdr:rowOff>38100</xdr:rowOff>
                  </from>
                  <to>
                    <xdr:col>24</xdr:col>
                    <xdr:colOff>304800</xdr:colOff>
                    <xdr:row>17</xdr:row>
                    <xdr:rowOff>241300</xdr:rowOff>
                  </to>
                </anchor>
              </controlPr>
            </control>
          </mc:Choice>
        </mc:AlternateContent>
        <mc:AlternateContent xmlns:mc="http://schemas.openxmlformats.org/markup-compatibility/2006">
          <mc:Choice Requires="x14">
            <control shapeId="45182" r:id="rId62" name="Check Box 126">
              <controlPr locked="0" defaultSize="0" autoFill="0" autoLine="0" autoPict="0">
                <anchor moveWithCells="1">
                  <from>
                    <xdr:col>25</xdr:col>
                    <xdr:colOff>25400</xdr:colOff>
                    <xdr:row>17</xdr:row>
                    <xdr:rowOff>38100</xdr:rowOff>
                  </from>
                  <to>
                    <xdr:col>25</xdr:col>
                    <xdr:colOff>304800</xdr:colOff>
                    <xdr:row>17</xdr:row>
                    <xdr:rowOff>241300</xdr:rowOff>
                  </to>
                </anchor>
              </controlPr>
            </control>
          </mc:Choice>
        </mc:AlternateContent>
        <mc:AlternateContent xmlns:mc="http://schemas.openxmlformats.org/markup-compatibility/2006">
          <mc:Choice Requires="x14">
            <control shapeId="45183" r:id="rId63" name="Check Box 127">
              <controlPr locked="0" defaultSize="0" autoFill="0" autoLine="0" autoPict="0">
                <anchor moveWithCells="1">
                  <from>
                    <xdr:col>26</xdr:col>
                    <xdr:colOff>12700</xdr:colOff>
                    <xdr:row>17</xdr:row>
                    <xdr:rowOff>38100</xdr:rowOff>
                  </from>
                  <to>
                    <xdr:col>27</xdr:col>
                    <xdr:colOff>12700</xdr:colOff>
                    <xdr:row>17</xdr:row>
                    <xdr:rowOff>241300</xdr:rowOff>
                  </to>
                </anchor>
              </controlPr>
            </control>
          </mc:Choice>
        </mc:AlternateContent>
        <mc:AlternateContent xmlns:mc="http://schemas.openxmlformats.org/markup-compatibility/2006">
          <mc:Choice Requires="x14">
            <control shapeId="45184" r:id="rId64" name="Check Box 128">
              <controlPr locked="0" defaultSize="0" autoFill="0" autoLine="0" autoPict="0">
                <anchor moveWithCells="1">
                  <from>
                    <xdr:col>27</xdr:col>
                    <xdr:colOff>25400</xdr:colOff>
                    <xdr:row>17</xdr:row>
                    <xdr:rowOff>50800</xdr:rowOff>
                  </from>
                  <to>
                    <xdr:col>27</xdr:col>
                    <xdr:colOff>304800</xdr:colOff>
                    <xdr:row>17</xdr:row>
                    <xdr:rowOff>241300</xdr:rowOff>
                  </to>
                </anchor>
              </controlPr>
            </control>
          </mc:Choice>
        </mc:AlternateContent>
        <mc:AlternateContent xmlns:mc="http://schemas.openxmlformats.org/markup-compatibility/2006">
          <mc:Choice Requires="x14">
            <control shapeId="45185" r:id="rId65" name="Check Box 129">
              <controlPr locked="0" defaultSize="0" autoFill="0" autoLine="0" autoPict="0">
                <anchor moveWithCells="1">
                  <from>
                    <xdr:col>24</xdr:col>
                    <xdr:colOff>12700</xdr:colOff>
                    <xdr:row>18</xdr:row>
                    <xdr:rowOff>38100</xdr:rowOff>
                  </from>
                  <to>
                    <xdr:col>25</xdr:col>
                    <xdr:colOff>0</xdr:colOff>
                    <xdr:row>18</xdr:row>
                    <xdr:rowOff>241300</xdr:rowOff>
                  </to>
                </anchor>
              </controlPr>
            </control>
          </mc:Choice>
        </mc:AlternateContent>
        <mc:AlternateContent xmlns:mc="http://schemas.openxmlformats.org/markup-compatibility/2006">
          <mc:Choice Requires="x14">
            <control shapeId="45186" r:id="rId66" name="Check Box 130">
              <controlPr locked="0" defaultSize="0" autoFill="0" autoLine="0" autoPict="0">
                <anchor moveWithCells="1">
                  <from>
                    <xdr:col>25</xdr:col>
                    <xdr:colOff>25400</xdr:colOff>
                    <xdr:row>18</xdr:row>
                    <xdr:rowOff>38100</xdr:rowOff>
                  </from>
                  <to>
                    <xdr:col>25</xdr:col>
                    <xdr:colOff>304800</xdr:colOff>
                    <xdr:row>18</xdr:row>
                    <xdr:rowOff>241300</xdr:rowOff>
                  </to>
                </anchor>
              </controlPr>
            </control>
          </mc:Choice>
        </mc:AlternateContent>
        <mc:AlternateContent xmlns:mc="http://schemas.openxmlformats.org/markup-compatibility/2006">
          <mc:Choice Requires="x14">
            <control shapeId="45187" r:id="rId67" name="Check Box 131">
              <controlPr locked="0" defaultSize="0" autoFill="0" autoLine="0" autoPict="0">
                <anchor moveWithCells="1">
                  <from>
                    <xdr:col>26</xdr:col>
                    <xdr:colOff>25400</xdr:colOff>
                    <xdr:row>18</xdr:row>
                    <xdr:rowOff>38100</xdr:rowOff>
                  </from>
                  <to>
                    <xdr:col>26</xdr:col>
                    <xdr:colOff>304800</xdr:colOff>
                    <xdr:row>18</xdr:row>
                    <xdr:rowOff>241300</xdr:rowOff>
                  </to>
                </anchor>
              </controlPr>
            </control>
          </mc:Choice>
        </mc:AlternateContent>
        <mc:AlternateContent xmlns:mc="http://schemas.openxmlformats.org/markup-compatibility/2006">
          <mc:Choice Requires="x14">
            <control shapeId="45188" r:id="rId68" name="Check Box 132">
              <controlPr locked="0" defaultSize="0" autoFill="0" autoLine="0" autoPict="0">
                <anchor moveWithCells="1">
                  <from>
                    <xdr:col>27</xdr:col>
                    <xdr:colOff>25400</xdr:colOff>
                    <xdr:row>18</xdr:row>
                    <xdr:rowOff>38100</xdr:rowOff>
                  </from>
                  <to>
                    <xdr:col>27</xdr:col>
                    <xdr:colOff>304800</xdr:colOff>
                    <xdr:row>18</xdr:row>
                    <xdr:rowOff>241300</xdr:rowOff>
                  </to>
                </anchor>
              </controlPr>
            </control>
          </mc:Choice>
        </mc:AlternateContent>
        <mc:AlternateContent xmlns:mc="http://schemas.openxmlformats.org/markup-compatibility/2006">
          <mc:Choice Requires="x14">
            <control shapeId="45189" r:id="rId69" name="Check Box 133">
              <controlPr locked="0" defaultSize="0" autoFill="0" autoLine="0" autoPict="0">
                <anchor moveWithCells="1">
                  <from>
                    <xdr:col>24</xdr:col>
                    <xdr:colOff>50800</xdr:colOff>
                    <xdr:row>19</xdr:row>
                    <xdr:rowOff>50800</xdr:rowOff>
                  </from>
                  <to>
                    <xdr:col>24</xdr:col>
                    <xdr:colOff>279400</xdr:colOff>
                    <xdr:row>19</xdr:row>
                    <xdr:rowOff>241300</xdr:rowOff>
                  </to>
                </anchor>
              </controlPr>
            </control>
          </mc:Choice>
        </mc:AlternateContent>
        <mc:AlternateContent xmlns:mc="http://schemas.openxmlformats.org/markup-compatibility/2006">
          <mc:Choice Requires="x14">
            <control shapeId="45190" r:id="rId70" name="Check Box 134">
              <controlPr locked="0" defaultSize="0" autoFill="0" autoLine="0" autoPict="0">
                <anchor moveWithCells="1">
                  <from>
                    <xdr:col>25</xdr:col>
                    <xdr:colOff>25400</xdr:colOff>
                    <xdr:row>19</xdr:row>
                    <xdr:rowOff>38100</xdr:rowOff>
                  </from>
                  <to>
                    <xdr:col>25</xdr:col>
                    <xdr:colOff>304800</xdr:colOff>
                    <xdr:row>19</xdr:row>
                    <xdr:rowOff>241300</xdr:rowOff>
                  </to>
                </anchor>
              </controlPr>
            </control>
          </mc:Choice>
        </mc:AlternateContent>
        <mc:AlternateContent xmlns:mc="http://schemas.openxmlformats.org/markup-compatibility/2006">
          <mc:Choice Requires="x14">
            <control shapeId="45191" r:id="rId71" name="Check Box 135">
              <controlPr locked="0" defaultSize="0" autoFill="0" autoLine="0" autoPict="0">
                <anchor moveWithCells="1">
                  <from>
                    <xdr:col>26</xdr:col>
                    <xdr:colOff>50800</xdr:colOff>
                    <xdr:row>19</xdr:row>
                    <xdr:rowOff>38100</xdr:rowOff>
                  </from>
                  <to>
                    <xdr:col>26</xdr:col>
                    <xdr:colOff>279400</xdr:colOff>
                    <xdr:row>19</xdr:row>
                    <xdr:rowOff>241300</xdr:rowOff>
                  </to>
                </anchor>
              </controlPr>
            </control>
          </mc:Choice>
        </mc:AlternateContent>
        <mc:AlternateContent xmlns:mc="http://schemas.openxmlformats.org/markup-compatibility/2006">
          <mc:Choice Requires="x14">
            <control shapeId="45192" r:id="rId72" name="Check Box 136">
              <controlPr locked="0" defaultSize="0" autoFill="0" autoLine="0" autoPict="0">
                <anchor moveWithCells="1">
                  <from>
                    <xdr:col>27</xdr:col>
                    <xdr:colOff>38100</xdr:colOff>
                    <xdr:row>19</xdr:row>
                    <xdr:rowOff>38100</xdr:rowOff>
                  </from>
                  <to>
                    <xdr:col>27</xdr:col>
                    <xdr:colOff>304800</xdr:colOff>
                    <xdr:row>19</xdr:row>
                    <xdr:rowOff>254000</xdr:rowOff>
                  </to>
                </anchor>
              </controlPr>
            </control>
          </mc:Choice>
        </mc:AlternateContent>
        <mc:AlternateContent xmlns:mc="http://schemas.openxmlformats.org/markup-compatibility/2006">
          <mc:Choice Requires="x14">
            <control shapeId="45193" r:id="rId73" name="Check Box 137">
              <controlPr locked="0" defaultSize="0" autoFill="0" autoLine="0" autoPict="0">
                <anchor moveWithCells="1">
                  <from>
                    <xdr:col>24</xdr:col>
                    <xdr:colOff>50800</xdr:colOff>
                    <xdr:row>20</xdr:row>
                    <xdr:rowOff>50800</xdr:rowOff>
                  </from>
                  <to>
                    <xdr:col>24</xdr:col>
                    <xdr:colOff>279400</xdr:colOff>
                    <xdr:row>20</xdr:row>
                    <xdr:rowOff>228600</xdr:rowOff>
                  </to>
                </anchor>
              </controlPr>
            </control>
          </mc:Choice>
        </mc:AlternateContent>
        <mc:AlternateContent xmlns:mc="http://schemas.openxmlformats.org/markup-compatibility/2006">
          <mc:Choice Requires="x14">
            <control shapeId="45194" r:id="rId74" name="Check Box 138">
              <controlPr locked="0" defaultSize="0" autoFill="0" autoLine="0" autoPict="0">
                <anchor moveWithCells="1">
                  <from>
                    <xdr:col>25</xdr:col>
                    <xdr:colOff>25400</xdr:colOff>
                    <xdr:row>20</xdr:row>
                    <xdr:rowOff>38100</xdr:rowOff>
                  </from>
                  <to>
                    <xdr:col>25</xdr:col>
                    <xdr:colOff>304800</xdr:colOff>
                    <xdr:row>20</xdr:row>
                    <xdr:rowOff>241300</xdr:rowOff>
                  </to>
                </anchor>
              </controlPr>
            </control>
          </mc:Choice>
        </mc:AlternateContent>
        <mc:AlternateContent xmlns:mc="http://schemas.openxmlformats.org/markup-compatibility/2006">
          <mc:Choice Requires="x14">
            <control shapeId="45195" r:id="rId75" name="Check Box 139">
              <controlPr locked="0" defaultSize="0" autoFill="0" autoLine="0" autoPict="0">
                <anchor moveWithCells="1">
                  <from>
                    <xdr:col>26</xdr:col>
                    <xdr:colOff>50800</xdr:colOff>
                    <xdr:row>20</xdr:row>
                    <xdr:rowOff>50800</xdr:rowOff>
                  </from>
                  <to>
                    <xdr:col>26</xdr:col>
                    <xdr:colOff>279400</xdr:colOff>
                    <xdr:row>20</xdr:row>
                    <xdr:rowOff>241300</xdr:rowOff>
                  </to>
                </anchor>
              </controlPr>
            </control>
          </mc:Choice>
        </mc:AlternateContent>
        <mc:AlternateContent xmlns:mc="http://schemas.openxmlformats.org/markup-compatibility/2006">
          <mc:Choice Requires="x14">
            <control shapeId="45196" r:id="rId76" name="Check Box 140">
              <controlPr locked="0" defaultSize="0" autoFill="0" autoLine="0" autoPict="0">
                <anchor moveWithCells="1">
                  <from>
                    <xdr:col>27</xdr:col>
                    <xdr:colOff>38100</xdr:colOff>
                    <xdr:row>20</xdr:row>
                    <xdr:rowOff>50800</xdr:rowOff>
                  </from>
                  <to>
                    <xdr:col>27</xdr:col>
                    <xdr:colOff>304800</xdr:colOff>
                    <xdr:row>20</xdr:row>
                    <xdr:rowOff>241300</xdr:rowOff>
                  </to>
                </anchor>
              </controlPr>
            </control>
          </mc:Choice>
        </mc:AlternateContent>
        <mc:AlternateContent xmlns:mc="http://schemas.openxmlformats.org/markup-compatibility/2006">
          <mc:Choice Requires="x14">
            <control shapeId="45197" r:id="rId77" name="Check Box 141">
              <controlPr locked="0" defaultSize="0" autoFill="0" autoLine="0" autoPict="0">
                <anchor moveWithCells="1">
                  <from>
                    <xdr:col>24</xdr:col>
                    <xdr:colOff>50800</xdr:colOff>
                    <xdr:row>22</xdr:row>
                    <xdr:rowOff>38100</xdr:rowOff>
                  </from>
                  <to>
                    <xdr:col>24</xdr:col>
                    <xdr:colOff>279400</xdr:colOff>
                    <xdr:row>22</xdr:row>
                    <xdr:rowOff>241300</xdr:rowOff>
                  </to>
                </anchor>
              </controlPr>
            </control>
          </mc:Choice>
        </mc:AlternateContent>
        <mc:AlternateContent xmlns:mc="http://schemas.openxmlformats.org/markup-compatibility/2006">
          <mc:Choice Requires="x14">
            <control shapeId="45198" r:id="rId78" name="Check Box 142">
              <controlPr locked="0" defaultSize="0" autoFill="0" autoLine="0" autoPict="0">
                <anchor moveWithCells="1">
                  <from>
                    <xdr:col>25</xdr:col>
                    <xdr:colOff>25400</xdr:colOff>
                    <xdr:row>22</xdr:row>
                    <xdr:rowOff>38100</xdr:rowOff>
                  </from>
                  <to>
                    <xdr:col>25</xdr:col>
                    <xdr:colOff>304800</xdr:colOff>
                    <xdr:row>22</xdr:row>
                    <xdr:rowOff>241300</xdr:rowOff>
                  </to>
                </anchor>
              </controlPr>
            </control>
          </mc:Choice>
        </mc:AlternateContent>
        <mc:AlternateContent xmlns:mc="http://schemas.openxmlformats.org/markup-compatibility/2006">
          <mc:Choice Requires="x14">
            <control shapeId="45199" r:id="rId79" name="Check Box 143">
              <controlPr locked="0" defaultSize="0" autoFill="0" autoLine="0" autoPict="0">
                <anchor moveWithCells="1">
                  <from>
                    <xdr:col>26</xdr:col>
                    <xdr:colOff>25400</xdr:colOff>
                    <xdr:row>22</xdr:row>
                    <xdr:rowOff>38100</xdr:rowOff>
                  </from>
                  <to>
                    <xdr:col>26</xdr:col>
                    <xdr:colOff>304800</xdr:colOff>
                    <xdr:row>22</xdr:row>
                    <xdr:rowOff>241300</xdr:rowOff>
                  </to>
                </anchor>
              </controlPr>
            </control>
          </mc:Choice>
        </mc:AlternateContent>
        <mc:AlternateContent xmlns:mc="http://schemas.openxmlformats.org/markup-compatibility/2006">
          <mc:Choice Requires="x14">
            <control shapeId="45200" r:id="rId80" name="Check Box 144">
              <controlPr locked="0" defaultSize="0" autoFill="0" autoLine="0" autoPict="0">
                <anchor moveWithCells="1">
                  <from>
                    <xdr:col>27</xdr:col>
                    <xdr:colOff>25400</xdr:colOff>
                    <xdr:row>22</xdr:row>
                    <xdr:rowOff>38100</xdr:rowOff>
                  </from>
                  <to>
                    <xdr:col>27</xdr:col>
                    <xdr:colOff>304800</xdr:colOff>
                    <xdr:row>22</xdr:row>
                    <xdr:rowOff>241300</xdr:rowOff>
                  </to>
                </anchor>
              </controlPr>
            </control>
          </mc:Choice>
        </mc:AlternateContent>
        <mc:AlternateContent xmlns:mc="http://schemas.openxmlformats.org/markup-compatibility/2006">
          <mc:Choice Requires="x14">
            <control shapeId="45201" r:id="rId81" name="Check Box 145">
              <controlPr locked="0" defaultSize="0" autoFill="0" autoLine="0" autoPict="0">
                <anchor moveWithCells="1">
                  <from>
                    <xdr:col>24</xdr:col>
                    <xdr:colOff>38100</xdr:colOff>
                    <xdr:row>23</xdr:row>
                    <xdr:rowOff>50800</xdr:rowOff>
                  </from>
                  <to>
                    <xdr:col>24</xdr:col>
                    <xdr:colOff>304800</xdr:colOff>
                    <xdr:row>23</xdr:row>
                    <xdr:rowOff>241300</xdr:rowOff>
                  </to>
                </anchor>
              </controlPr>
            </control>
          </mc:Choice>
        </mc:AlternateContent>
        <mc:AlternateContent xmlns:mc="http://schemas.openxmlformats.org/markup-compatibility/2006">
          <mc:Choice Requires="x14">
            <control shapeId="45202" r:id="rId82" name="Check Box 146">
              <controlPr locked="0" defaultSize="0" autoFill="0" autoLine="0" autoPict="0">
                <anchor moveWithCells="1">
                  <from>
                    <xdr:col>25</xdr:col>
                    <xdr:colOff>50800</xdr:colOff>
                    <xdr:row>23</xdr:row>
                    <xdr:rowOff>50800</xdr:rowOff>
                  </from>
                  <to>
                    <xdr:col>25</xdr:col>
                    <xdr:colOff>279400</xdr:colOff>
                    <xdr:row>23</xdr:row>
                    <xdr:rowOff>241300</xdr:rowOff>
                  </to>
                </anchor>
              </controlPr>
            </control>
          </mc:Choice>
        </mc:AlternateContent>
        <mc:AlternateContent xmlns:mc="http://schemas.openxmlformats.org/markup-compatibility/2006">
          <mc:Choice Requires="x14">
            <control shapeId="45203" r:id="rId83" name="Check Box 147">
              <controlPr locked="0" defaultSize="0" autoFill="0" autoLine="0" autoPict="0">
                <anchor moveWithCells="1">
                  <from>
                    <xdr:col>26</xdr:col>
                    <xdr:colOff>50800</xdr:colOff>
                    <xdr:row>23</xdr:row>
                    <xdr:rowOff>50800</xdr:rowOff>
                  </from>
                  <to>
                    <xdr:col>26</xdr:col>
                    <xdr:colOff>279400</xdr:colOff>
                    <xdr:row>23</xdr:row>
                    <xdr:rowOff>241300</xdr:rowOff>
                  </to>
                </anchor>
              </controlPr>
            </control>
          </mc:Choice>
        </mc:AlternateContent>
        <mc:AlternateContent xmlns:mc="http://schemas.openxmlformats.org/markup-compatibility/2006">
          <mc:Choice Requires="x14">
            <control shapeId="45204" r:id="rId84" name="Check Box 148">
              <controlPr locked="0" defaultSize="0" autoFill="0" autoLine="0" autoPict="0">
                <anchor moveWithCells="1">
                  <from>
                    <xdr:col>27</xdr:col>
                    <xdr:colOff>38100</xdr:colOff>
                    <xdr:row>23</xdr:row>
                    <xdr:rowOff>50800</xdr:rowOff>
                  </from>
                  <to>
                    <xdr:col>27</xdr:col>
                    <xdr:colOff>304800</xdr:colOff>
                    <xdr:row>23</xdr:row>
                    <xdr:rowOff>241300</xdr:rowOff>
                  </to>
                </anchor>
              </controlPr>
            </control>
          </mc:Choice>
        </mc:AlternateContent>
        <mc:AlternateContent xmlns:mc="http://schemas.openxmlformats.org/markup-compatibility/2006">
          <mc:Choice Requires="x14">
            <control shapeId="45205" r:id="rId85" name="Check Box 149">
              <controlPr locked="0" defaultSize="0" autoFill="0" autoLine="0" autoPict="0">
                <anchor moveWithCells="1">
                  <from>
                    <xdr:col>24</xdr:col>
                    <xdr:colOff>38100</xdr:colOff>
                    <xdr:row>24</xdr:row>
                    <xdr:rowOff>50800</xdr:rowOff>
                  </from>
                  <to>
                    <xdr:col>24</xdr:col>
                    <xdr:colOff>304800</xdr:colOff>
                    <xdr:row>24</xdr:row>
                    <xdr:rowOff>228600</xdr:rowOff>
                  </to>
                </anchor>
              </controlPr>
            </control>
          </mc:Choice>
        </mc:AlternateContent>
        <mc:AlternateContent xmlns:mc="http://schemas.openxmlformats.org/markup-compatibility/2006">
          <mc:Choice Requires="x14">
            <control shapeId="45206" r:id="rId86" name="Check Box 150">
              <controlPr locked="0" defaultSize="0" autoFill="0" autoLine="0" autoPict="0">
                <anchor moveWithCells="1">
                  <from>
                    <xdr:col>25</xdr:col>
                    <xdr:colOff>50800</xdr:colOff>
                    <xdr:row>24</xdr:row>
                    <xdr:rowOff>50800</xdr:rowOff>
                  </from>
                  <to>
                    <xdr:col>25</xdr:col>
                    <xdr:colOff>279400</xdr:colOff>
                    <xdr:row>24</xdr:row>
                    <xdr:rowOff>241300</xdr:rowOff>
                  </to>
                </anchor>
              </controlPr>
            </control>
          </mc:Choice>
        </mc:AlternateContent>
        <mc:AlternateContent xmlns:mc="http://schemas.openxmlformats.org/markup-compatibility/2006">
          <mc:Choice Requires="x14">
            <control shapeId="45207" r:id="rId87" name="Check Box 151">
              <controlPr locked="0" defaultSize="0" autoFill="0" autoLine="0" autoPict="0">
                <anchor moveWithCells="1">
                  <from>
                    <xdr:col>26</xdr:col>
                    <xdr:colOff>50800</xdr:colOff>
                    <xdr:row>24</xdr:row>
                    <xdr:rowOff>50800</xdr:rowOff>
                  </from>
                  <to>
                    <xdr:col>26</xdr:col>
                    <xdr:colOff>279400</xdr:colOff>
                    <xdr:row>24</xdr:row>
                    <xdr:rowOff>241300</xdr:rowOff>
                  </to>
                </anchor>
              </controlPr>
            </control>
          </mc:Choice>
        </mc:AlternateContent>
        <mc:AlternateContent xmlns:mc="http://schemas.openxmlformats.org/markup-compatibility/2006">
          <mc:Choice Requires="x14">
            <control shapeId="45208" r:id="rId88" name="Check Box 152">
              <controlPr locked="0" defaultSize="0" autoFill="0" autoLine="0" autoPict="0">
                <anchor moveWithCells="1">
                  <from>
                    <xdr:col>27</xdr:col>
                    <xdr:colOff>38100</xdr:colOff>
                    <xdr:row>24</xdr:row>
                    <xdr:rowOff>50800</xdr:rowOff>
                  </from>
                  <to>
                    <xdr:col>27</xdr:col>
                    <xdr:colOff>304800</xdr:colOff>
                    <xdr:row>24</xdr:row>
                    <xdr:rowOff>228600</xdr:rowOff>
                  </to>
                </anchor>
              </controlPr>
            </control>
          </mc:Choice>
        </mc:AlternateContent>
        <mc:AlternateContent xmlns:mc="http://schemas.openxmlformats.org/markup-compatibility/2006">
          <mc:Choice Requires="x14">
            <control shapeId="45209" r:id="rId89" name="Check Box 153">
              <controlPr locked="0" defaultSize="0" autoFill="0" autoLine="0" autoPict="0">
                <anchor moveWithCells="1">
                  <from>
                    <xdr:col>24</xdr:col>
                    <xdr:colOff>38100</xdr:colOff>
                    <xdr:row>25</xdr:row>
                    <xdr:rowOff>38100</xdr:rowOff>
                  </from>
                  <to>
                    <xdr:col>24</xdr:col>
                    <xdr:colOff>304800</xdr:colOff>
                    <xdr:row>25</xdr:row>
                    <xdr:rowOff>241300</xdr:rowOff>
                  </to>
                </anchor>
              </controlPr>
            </control>
          </mc:Choice>
        </mc:AlternateContent>
        <mc:AlternateContent xmlns:mc="http://schemas.openxmlformats.org/markup-compatibility/2006">
          <mc:Choice Requires="x14">
            <control shapeId="45210" r:id="rId90" name="Check Box 154">
              <controlPr locked="0" defaultSize="0" autoFill="0" autoLine="0" autoPict="0">
                <anchor moveWithCells="1">
                  <from>
                    <xdr:col>25</xdr:col>
                    <xdr:colOff>50800</xdr:colOff>
                    <xdr:row>25</xdr:row>
                    <xdr:rowOff>38100</xdr:rowOff>
                  </from>
                  <to>
                    <xdr:col>25</xdr:col>
                    <xdr:colOff>279400</xdr:colOff>
                    <xdr:row>25</xdr:row>
                    <xdr:rowOff>241300</xdr:rowOff>
                  </to>
                </anchor>
              </controlPr>
            </control>
          </mc:Choice>
        </mc:AlternateContent>
        <mc:AlternateContent xmlns:mc="http://schemas.openxmlformats.org/markup-compatibility/2006">
          <mc:Choice Requires="x14">
            <control shapeId="45211" r:id="rId91" name="Check Box 155">
              <controlPr locked="0" defaultSize="0" autoFill="0" autoLine="0" autoPict="0">
                <anchor moveWithCells="1">
                  <from>
                    <xdr:col>26</xdr:col>
                    <xdr:colOff>25400</xdr:colOff>
                    <xdr:row>25</xdr:row>
                    <xdr:rowOff>38100</xdr:rowOff>
                  </from>
                  <to>
                    <xdr:col>26</xdr:col>
                    <xdr:colOff>304800</xdr:colOff>
                    <xdr:row>25</xdr:row>
                    <xdr:rowOff>241300</xdr:rowOff>
                  </to>
                </anchor>
              </controlPr>
            </control>
          </mc:Choice>
        </mc:AlternateContent>
        <mc:AlternateContent xmlns:mc="http://schemas.openxmlformats.org/markup-compatibility/2006">
          <mc:Choice Requires="x14">
            <control shapeId="45212" r:id="rId92" name="Check Box 156">
              <controlPr locked="0" defaultSize="0" autoFill="0" autoLine="0" autoPict="0" macro="[0]!CheckBox84_Click">
                <anchor moveWithCells="1">
                  <from>
                    <xdr:col>27</xdr:col>
                    <xdr:colOff>50800</xdr:colOff>
                    <xdr:row>25</xdr:row>
                    <xdr:rowOff>50800</xdr:rowOff>
                  </from>
                  <to>
                    <xdr:col>27</xdr:col>
                    <xdr:colOff>279400</xdr:colOff>
                    <xdr:row>25</xdr:row>
                    <xdr:rowOff>241300</xdr:rowOff>
                  </to>
                </anchor>
              </controlPr>
            </control>
          </mc:Choice>
        </mc:AlternateContent>
        <mc:AlternateContent xmlns:mc="http://schemas.openxmlformats.org/markup-compatibility/2006">
          <mc:Choice Requires="x14">
            <control shapeId="45213" r:id="rId93" name="Check Box 157">
              <controlPr locked="0" defaultSize="0" autoFill="0" autoLine="0" autoPict="0">
                <anchor moveWithCells="1">
                  <from>
                    <xdr:col>24</xdr:col>
                    <xdr:colOff>25400</xdr:colOff>
                    <xdr:row>26</xdr:row>
                    <xdr:rowOff>50800</xdr:rowOff>
                  </from>
                  <to>
                    <xdr:col>24</xdr:col>
                    <xdr:colOff>304800</xdr:colOff>
                    <xdr:row>26</xdr:row>
                    <xdr:rowOff>241300</xdr:rowOff>
                  </to>
                </anchor>
              </controlPr>
            </control>
          </mc:Choice>
        </mc:AlternateContent>
        <mc:AlternateContent xmlns:mc="http://schemas.openxmlformats.org/markup-compatibility/2006">
          <mc:Choice Requires="x14">
            <control shapeId="45214" r:id="rId94" name="Check Box 158">
              <controlPr locked="0" defaultSize="0" autoFill="0" autoLine="0" autoPict="0">
                <anchor moveWithCells="1">
                  <from>
                    <xdr:col>25</xdr:col>
                    <xdr:colOff>38100</xdr:colOff>
                    <xdr:row>26</xdr:row>
                    <xdr:rowOff>50800</xdr:rowOff>
                  </from>
                  <to>
                    <xdr:col>25</xdr:col>
                    <xdr:colOff>304800</xdr:colOff>
                    <xdr:row>26</xdr:row>
                    <xdr:rowOff>241300</xdr:rowOff>
                  </to>
                </anchor>
              </controlPr>
            </control>
          </mc:Choice>
        </mc:AlternateContent>
        <mc:AlternateContent xmlns:mc="http://schemas.openxmlformats.org/markup-compatibility/2006">
          <mc:Choice Requires="x14">
            <control shapeId="45215" r:id="rId95" name="Check Box 159">
              <controlPr locked="0" defaultSize="0" autoFill="0" autoLine="0" autoPict="0">
                <anchor moveWithCells="1">
                  <from>
                    <xdr:col>26</xdr:col>
                    <xdr:colOff>38100</xdr:colOff>
                    <xdr:row>26</xdr:row>
                    <xdr:rowOff>38100</xdr:rowOff>
                  </from>
                  <to>
                    <xdr:col>26</xdr:col>
                    <xdr:colOff>304800</xdr:colOff>
                    <xdr:row>26</xdr:row>
                    <xdr:rowOff>241300</xdr:rowOff>
                  </to>
                </anchor>
              </controlPr>
            </control>
          </mc:Choice>
        </mc:AlternateContent>
        <mc:AlternateContent xmlns:mc="http://schemas.openxmlformats.org/markup-compatibility/2006">
          <mc:Choice Requires="x14">
            <control shapeId="45216" r:id="rId96" name="Check Box 160">
              <controlPr locked="0" defaultSize="0" autoFill="0" autoLine="0" autoPict="0">
                <anchor moveWithCells="1">
                  <from>
                    <xdr:col>27</xdr:col>
                    <xdr:colOff>50800</xdr:colOff>
                    <xdr:row>26</xdr:row>
                    <xdr:rowOff>38100</xdr:rowOff>
                  </from>
                  <to>
                    <xdr:col>27</xdr:col>
                    <xdr:colOff>279400</xdr:colOff>
                    <xdr:row>26</xdr:row>
                    <xdr:rowOff>241300</xdr:rowOff>
                  </to>
                </anchor>
              </controlPr>
            </control>
          </mc:Choice>
        </mc:AlternateContent>
        <mc:AlternateContent xmlns:mc="http://schemas.openxmlformats.org/markup-compatibility/2006">
          <mc:Choice Requires="x14">
            <control shapeId="45217" r:id="rId97" name="Check Box 161">
              <controlPr locked="0" defaultSize="0" autoFill="0" autoLine="0" autoPict="0">
                <anchor moveWithCells="1">
                  <from>
                    <xdr:col>24</xdr:col>
                    <xdr:colOff>38100</xdr:colOff>
                    <xdr:row>27</xdr:row>
                    <xdr:rowOff>50800</xdr:rowOff>
                  </from>
                  <to>
                    <xdr:col>24</xdr:col>
                    <xdr:colOff>304800</xdr:colOff>
                    <xdr:row>27</xdr:row>
                    <xdr:rowOff>241300</xdr:rowOff>
                  </to>
                </anchor>
              </controlPr>
            </control>
          </mc:Choice>
        </mc:AlternateContent>
        <mc:AlternateContent xmlns:mc="http://schemas.openxmlformats.org/markup-compatibility/2006">
          <mc:Choice Requires="x14">
            <control shapeId="45218" r:id="rId98" name="Check Box 162">
              <controlPr locked="0" defaultSize="0" autoFill="0" autoLine="0" autoPict="0">
                <anchor moveWithCells="1">
                  <from>
                    <xdr:col>25</xdr:col>
                    <xdr:colOff>38100</xdr:colOff>
                    <xdr:row>27</xdr:row>
                    <xdr:rowOff>50800</xdr:rowOff>
                  </from>
                  <to>
                    <xdr:col>25</xdr:col>
                    <xdr:colOff>304800</xdr:colOff>
                    <xdr:row>27</xdr:row>
                    <xdr:rowOff>241300</xdr:rowOff>
                  </to>
                </anchor>
              </controlPr>
            </control>
          </mc:Choice>
        </mc:AlternateContent>
        <mc:AlternateContent xmlns:mc="http://schemas.openxmlformats.org/markup-compatibility/2006">
          <mc:Choice Requires="x14">
            <control shapeId="45219" r:id="rId99" name="Check Box 163">
              <controlPr locked="0" defaultSize="0" autoFill="0" autoLine="0" autoPict="0">
                <anchor moveWithCells="1">
                  <from>
                    <xdr:col>26</xdr:col>
                    <xdr:colOff>38100</xdr:colOff>
                    <xdr:row>27</xdr:row>
                    <xdr:rowOff>50800</xdr:rowOff>
                  </from>
                  <to>
                    <xdr:col>26</xdr:col>
                    <xdr:colOff>304800</xdr:colOff>
                    <xdr:row>27</xdr:row>
                    <xdr:rowOff>241300</xdr:rowOff>
                  </to>
                </anchor>
              </controlPr>
            </control>
          </mc:Choice>
        </mc:AlternateContent>
        <mc:AlternateContent xmlns:mc="http://schemas.openxmlformats.org/markup-compatibility/2006">
          <mc:Choice Requires="x14">
            <control shapeId="45220" r:id="rId100" name="Check Box 164">
              <controlPr locked="0" defaultSize="0" autoFill="0" autoLine="0" autoPict="0">
                <anchor moveWithCells="1">
                  <from>
                    <xdr:col>27</xdr:col>
                    <xdr:colOff>38100</xdr:colOff>
                    <xdr:row>27</xdr:row>
                    <xdr:rowOff>38100</xdr:rowOff>
                  </from>
                  <to>
                    <xdr:col>27</xdr:col>
                    <xdr:colOff>304800</xdr:colOff>
                    <xdr:row>27</xdr:row>
                    <xdr:rowOff>254000</xdr:rowOff>
                  </to>
                </anchor>
              </controlPr>
            </control>
          </mc:Choice>
        </mc:AlternateContent>
        <mc:AlternateContent xmlns:mc="http://schemas.openxmlformats.org/markup-compatibility/2006">
          <mc:Choice Requires="x14">
            <control shapeId="45221" r:id="rId101" name="Check Box 165">
              <controlPr locked="0" defaultSize="0" autoFill="0" autoLine="0" autoPict="0">
                <anchor moveWithCells="1">
                  <from>
                    <xdr:col>24</xdr:col>
                    <xdr:colOff>38100</xdr:colOff>
                    <xdr:row>28</xdr:row>
                    <xdr:rowOff>50800</xdr:rowOff>
                  </from>
                  <to>
                    <xdr:col>24</xdr:col>
                    <xdr:colOff>304800</xdr:colOff>
                    <xdr:row>28</xdr:row>
                    <xdr:rowOff>228600</xdr:rowOff>
                  </to>
                </anchor>
              </controlPr>
            </control>
          </mc:Choice>
        </mc:AlternateContent>
        <mc:AlternateContent xmlns:mc="http://schemas.openxmlformats.org/markup-compatibility/2006">
          <mc:Choice Requires="x14">
            <control shapeId="45222" r:id="rId102" name="Check Box 166">
              <controlPr locked="0" defaultSize="0" autoFill="0" autoLine="0" autoPict="0">
                <anchor moveWithCells="1">
                  <from>
                    <xdr:col>25</xdr:col>
                    <xdr:colOff>38100</xdr:colOff>
                    <xdr:row>28</xdr:row>
                    <xdr:rowOff>50800</xdr:rowOff>
                  </from>
                  <to>
                    <xdr:col>25</xdr:col>
                    <xdr:colOff>304800</xdr:colOff>
                    <xdr:row>28</xdr:row>
                    <xdr:rowOff>241300</xdr:rowOff>
                  </to>
                </anchor>
              </controlPr>
            </control>
          </mc:Choice>
        </mc:AlternateContent>
        <mc:AlternateContent xmlns:mc="http://schemas.openxmlformats.org/markup-compatibility/2006">
          <mc:Choice Requires="x14">
            <control shapeId="45223" r:id="rId103" name="Check Box 167">
              <controlPr locked="0" defaultSize="0" autoFill="0" autoLine="0" autoPict="0">
                <anchor moveWithCells="1">
                  <from>
                    <xdr:col>26</xdr:col>
                    <xdr:colOff>38100</xdr:colOff>
                    <xdr:row>28</xdr:row>
                    <xdr:rowOff>50800</xdr:rowOff>
                  </from>
                  <to>
                    <xdr:col>26</xdr:col>
                    <xdr:colOff>304800</xdr:colOff>
                    <xdr:row>28</xdr:row>
                    <xdr:rowOff>228600</xdr:rowOff>
                  </to>
                </anchor>
              </controlPr>
            </control>
          </mc:Choice>
        </mc:AlternateContent>
        <mc:AlternateContent xmlns:mc="http://schemas.openxmlformats.org/markup-compatibility/2006">
          <mc:Choice Requires="x14">
            <control shapeId="45224" r:id="rId104" name="Check Box 168">
              <controlPr locked="0" defaultSize="0" autoFill="0" autoLine="0" autoPict="0">
                <anchor moveWithCells="1">
                  <from>
                    <xdr:col>27</xdr:col>
                    <xdr:colOff>25400</xdr:colOff>
                    <xdr:row>28</xdr:row>
                    <xdr:rowOff>38100</xdr:rowOff>
                  </from>
                  <to>
                    <xdr:col>27</xdr:col>
                    <xdr:colOff>304800</xdr:colOff>
                    <xdr:row>28</xdr:row>
                    <xdr:rowOff>241300</xdr:rowOff>
                  </to>
                </anchor>
              </controlPr>
            </control>
          </mc:Choice>
        </mc:AlternateContent>
        <mc:AlternateContent xmlns:mc="http://schemas.openxmlformats.org/markup-compatibility/2006">
          <mc:Choice Requires="x14">
            <control shapeId="45225" r:id="rId105" name="Check Box 169">
              <controlPr locked="0" defaultSize="0" autoFill="0" autoLine="0" autoPict="0">
                <anchor moveWithCells="1">
                  <from>
                    <xdr:col>24</xdr:col>
                    <xdr:colOff>38100</xdr:colOff>
                    <xdr:row>31</xdr:row>
                    <xdr:rowOff>38100</xdr:rowOff>
                  </from>
                  <to>
                    <xdr:col>24</xdr:col>
                    <xdr:colOff>304800</xdr:colOff>
                    <xdr:row>31</xdr:row>
                    <xdr:rowOff>241300</xdr:rowOff>
                  </to>
                </anchor>
              </controlPr>
            </control>
          </mc:Choice>
        </mc:AlternateContent>
        <mc:AlternateContent xmlns:mc="http://schemas.openxmlformats.org/markup-compatibility/2006">
          <mc:Choice Requires="x14">
            <control shapeId="45226" r:id="rId106" name="Check Box 170">
              <controlPr locked="0" defaultSize="0" autoFill="0" autoLine="0" autoPict="0">
                <anchor moveWithCells="1">
                  <from>
                    <xdr:col>25</xdr:col>
                    <xdr:colOff>38100</xdr:colOff>
                    <xdr:row>31</xdr:row>
                    <xdr:rowOff>50800</xdr:rowOff>
                  </from>
                  <to>
                    <xdr:col>25</xdr:col>
                    <xdr:colOff>304800</xdr:colOff>
                    <xdr:row>31</xdr:row>
                    <xdr:rowOff>241300</xdr:rowOff>
                  </to>
                </anchor>
              </controlPr>
            </control>
          </mc:Choice>
        </mc:AlternateContent>
        <mc:AlternateContent xmlns:mc="http://schemas.openxmlformats.org/markup-compatibility/2006">
          <mc:Choice Requires="x14">
            <control shapeId="45227" r:id="rId107" name="Check Box 171">
              <controlPr locked="0" defaultSize="0" autoFill="0" autoLine="0" autoPict="0">
                <anchor moveWithCells="1">
                  <from>
                    <xdr:col>26</xdr:col>
                    <xdr:colOff>38100</xdr:colOff>
                    <xdr:row>31</xdr:row>
                    <xdr:rowOff>38100</xdr:rowOff>
                  </from>
                  <to>
                    <xdr:col>26</xdr:col>
                    <xdr:colOff>304800</xdr:colOff>
                    <xdr:row>31</xdr:row>
                    <xdr:rowOff>241300</xdr:rowOff>
                  </to>
                </anchor>
              </controlPr>
            </control>
          </mc:Choice>
        </mc:AlternateContent>
        <mc:AlternateContent xmlns:mc="http://schemas.openxmlformats.org/markup-compatibility/2006">
          <mc:Choice Requires="x14">
            <control shapeId="45228" r:id="rId108" name="Check Box 172">
              <controlPr locked="0" defaultSize="0" autoFill="0" autoLine="0" autoPict="0">
                <anchor moveWithCells="1">
                  <from>
                    <xdr:col>27</xdr:col>
                    <xdr:colOff>50800</xdr:colOff>
                    <xdr:row>31</xdr:row>
                    <xdr:rowOff>50800</xdr:rowOff>
                  </from>
                  <to>
                    <xdr:col>27</xdr:col>
                    <xdr:colOff>279400</xdr:colOff>
                    <xdr:row>31</xdr:row>
                    <xdr:rowOff>241300</xdr:rowOff>
                  </to>
                </anchor>
              </controlPr>
            </control>
          </mc:Choice>
        </mc:AlternateContent>
        <mc:AlternateContent xmlns:mc="http://schemas.openxmlformats.org/markup-compatibility/2006">
          <mc:Choice Requires="x14">
            <control shapeId="45229" r:id="rId109" name="Check Box 173">
              <controlPr locked="0" defaultSize="0" autoFill="0" autoLine="0" autoPict="0">
                <anchor moveWithCells="1">
                  <from>
                    <xdr:col>24</xdr:col>
                    <xdr:colOff>50800</xdr:colOff>
                    <xdr:row>33</xdr:row>
                    <xdr:rowOff>50800</xdr:rowOff>
                  </from>
                  <to>
                    <xdr:col>24</xdr:col>
                    <xdr:colOff>279400</xdr:colOff>
                    <xdr:row>33</xdr:row>
                    <xdr:rowOff>241300</xdr:rowOff>
                  </to>
                </anchor>
              </controlPr>
            </control>
          </mc:Choice>
        </mc:AlternateContent>
        <mc:AlternateContent xmlns:mc="http://schemas.openxmlformats.org/markup-compatibility/2006">
          <mc:Choice Requires="x14">
            <control shapeId="45230" r:id="rId110" name="Check Box 174">
              <controlPr locked="0" defaultSize="0" autoFill="0" autoLine="0" autoPict="0">
                <anchor moveWithCells="1">
                  <from>
                    <xdr:col>25</xdr:col>
                    <xdr:colOff>50800</xdr:colOff>
                    <xdr:row>33</xdr:row>
                    <xdr:rowOff>50800</xdr:rowOff>
                  </from>
                  <to>
                    <xdr:col>25</xdr:col>
                    <xdr:colOff>279400</xdr:colOff>
                    <xdr:row>33</xdr:row>
                    <xdr:rowOff>241300</xdr:rowOff>
                  </to>
                </anchor>
              </controlPr>
            </control>
          </mc:Choice>
        </mc:AlternateContent>
        <mc:AlternateContent xmlns:mc="http://schemas.openxmlformats.org/markup-compatibility/2006">
          <mc:Choice Requires="x14">
            <control shapeId="45231" r:id="rId111" name="Check Box 175">
              <controlPr locked="0" defaultSize="0" autoFill="0" autoLine="0" autoPict="0">
                <anchor moveWithCells="1">
                  <from>
                    <xdr:col>26</xdr:col>
                    <xdr:colOff>25400</xdr:colOff>
                    <xdr:row>33</xdr:row>
                    <xdr:rowOff>38100</xdr:rowOff>
                  </from>
                  <to>
                    <xdr:col>26</xdr:col>
                    <xdr:colOff>317500</xdr:colOff>
                    <xdr:row>33</xdr:row>
                    <xdr:rowOff>241300</xdr:rowOff>
                  </to>
                </anchor>
              </controlPr>
            </control>
          </mc:Choice>
        </mc:AlternateContent>
        <mc:AlternateContent xmlns:mc="http://schemas.openxmlformats.org/markup-compatibility/2006">
          <mc:Choice Requires="x14">
            <control shapeId="45232" r:id="rId112" name="Check Box 176">
              <controlPr locked="0" defaultSize="0" autoFill="0" autoLine="0" autoPict="0">
                <anchor moveWithCells="1">
                  <from>
                    <xdr:col>27</xdr:col>
                    <xdr:colOff>50800</xdr:colOff>
                    <xdr:row>33</xdr:row>
                    <xdr:rowOff>50800</xdr:rowOff>
                  </from>
                  <to>
                    <xdr:col>27</xdr:col>
                    <xdr:colOff>279400</xdr:colOff>
                    <xdr:row>33</xdr:row>
                    <xdr:rowOff>241300</xdr:rowOff>
                  </to>
                </anchor>
              </controlPr>
            </control>
          </mc:Choice>
        </mc:AlternateContent>
        <mc:AlternateContent xmlns:mc="http://schemas.openxmlformats.org/markup-compatibility/2006">
          <mc:Choice Requires="x14">
            <control shapeId="45233" r:id="rId113" name="Check Box 177">
              <controlPr locked="0" defaultSize="0" autoFill="0" autoLine="0" autoPict="0">
                <anchor moveWithCells="1">
                  <from>
                    <xdr:col>24</xdr:col>
                    <xdr:colOff>63500</xdr:colOff>
                    <xdr:row>34</xdr:row>
                    <xdr:rowOff>50800</xdr:rowOff>
                  </from>
                  <to>
                    <xdr:col>24</xdr:col>
                    <xdr:colOff>279400</xdr:colOff>
                    <xdr:row>34</xdr:row>
                    <xdr:rowOff>228600</xdr:rowOff>
                  </to>
                </anchor>
              </controlPr>
            </control>
          </mc:Choice>
        </mc:AlternateContent>
        <mc:AlternateContent xmlns:mc="http://schemas.openxmlformats.org/markup-compatibility/2006">
          <mc:Choice Requires="x14">
            <control shapeId="45234" r:id="rId114" name="Check Box 178">
              <controlPr locked="0" defaultSize="0" autoFill="0" autoLine="0" autoPict="0">
                <anchor moveWithCells="1">
                  <from>
                    <xdr:col>25</xdr:col>
                    <xdr:colOff>50800</xdr:colOff>
                    <xdr:row>34</xdr:row>
                    <xdr:rowOff>50800</xdr:rowOff>
                  </from>
                  <to>
                    <xdr:col>25</xdr:col>
                    <xdr:colOff>279400</xdr:colOff>
                    <xdr:row>34</xdr:row>
                    <xdr:rowOff>241300</xdr:rowOff>
                  </to>
                </anchor>
              </controlPr>
            </control>
          </mc:Choice>
        </mc:AlternateContent>
        <mc:AlternateContent xmlns:mc="http://schemas.openxmlformats.org/markup-compatibility/2006">
          <mc:Choice Requires="x14">
            <control shapeId="45235" r:id="rId115" name="Check Box 179">
              <controlPr locked="0" defaultSize="0" autoFill="0" autoLine="0" autoPict="0">
                <anchor moveWithCells="1">
                  <from>
                    <xdr:col>26</xdr:col>
                    <xdr:colOff>25400</xdr:colOff>
                    <xdr:row>34</xdr:row>
                    <xdr:rowOff>50800</xdr:rowOff>
                  </from>
                  <to>
                    <xdr:col>26</xdr:col>
                    <xdr:colOff>317500</xdr:colOff>
                    <xdr:row>34</xdr:row>
                    <xdr:rowOff>228600</xdr:rowOff>
                  </to>
                </anchor>
              </controlPr>
            </control>
          </mc:Choice>
        </mc:AlternateContent>
        <mc:AlternateContent xmlns:mc="http://schemas.openxmlformats.org/markup-compatibility/2006">
          <mc:Choice Requires="x14">
            <control shapeId="45236" r:id="rId116" name="Check Box 180">
              <controlPr locked="0" defaultSize="0" autoFill="0" autoLine="0" autoPict="0">
                <anchor moveWithCells="1">
                  <from>
                    <xdr:col>27</xdr:col>
                    <xdr:colOff>50800</xdr:colOff>
                    <xdr:row>34</xdr:row>
                    <xdr:rowOff>50800</xdr:rowOff>
                  </from>
                  <to>
                    <xdr:col>27</xdr:col>
                    <xdr:colOff>279400</xdr:colOff>
                    <xdr:row>34</xdr:row>
                    <xdr:rowOff>241300</xdr:rowOff>
                  </to>
                </anchor>
              </controlPr>
            </control>
          </mc:Choice>
        </mc:AlternateContent>
        <mc:AlternateContent xmlns:mc="http://schemas.openxmlformats.org/markup-compatibility/2006">
          <mc:Choice Requires="x14">
            <control shapeId="45237" r:id="rId117" name="Check Box 181">
              <controlPr locked="0" defaultSize="0" autoFill="0" autoLine="0" autoPict="0">
                <anchor moveWithCells="1">
                  <from>
                    <xdr:col>24</xdr:col>
                    <xdr:colOff>50800</xdr:colOff>
                    <xdr:row>35</xdr:row>
                    <xdr:rowOff>38100</xdr:rowOff>
                  </from>
                  <to>
                    <xdr:col>24</xdr:col>
                    <xdr:colOff>304800</xdr:colOff>
                    <xdr:row>35</xdr:row>
                    <xdr:rowOff>241300</xdr:rowOff>
                  </to>
                </anchor>
              </controlPr>
            </control>
          </mc:Choice>
        </mc:AlternateContent>
        <mc:AlternateContent xmlns:mc="http://schemas.openxmlformats.org/markup-compatibility/2006">
          <mc:Choice Requires="x14">
            <control shapeId="45238" r:id="rId118" name="Check Box 182">
              <controlPr locked="0" defaultSize="0" autoFill="0" autoLine="0" autoPict="0">
                <anchor moveWithCells="1">
                  <from>
                    <xdr:col>25</xdr:col>
                    <xdr:colOff>50800</xdr:colOff>
                    <xdr:row>35</xdr:row>
                    <xdr:rowOff>38100</xdr:rowOff>
                  </from>
                  <to>
                    <xdr:col>25</xdr:col>
                    <xdr:colOff>304800</xdr:colOff>
                    <xdr:row>35</xdr:row>
                    <xdr:rowOff>241300</xdr:rowOff>
                  </to>
                </anchor>
              </controlPr>
            </control>
          </mc:Choice>
        </mc:AlternateContent>
        <mc:AlternateContent xmlns:mc="http://schemas.openxmlformats.org/markup-compatibility/2006">
          <mc:Choice Requires="x14">
            <control shapeId="45239" r:id="rId119" name="Check Box 183">
              <controlPr locked="0" defaultSize="0" autoFill="0" autoLine="0" autoPict="0">
                <anchor moveWithCells="1">
                  <from>
                    <xdr:col>26</xdr:col>
                    <xdr:colOff>25400</xdr:colOff>
                    <xdr:row>35</xdr:row>
                    <xdr:rowOff>38100</xdr:rowOff>
                  </from>
                  <to>
                    <xdr:col>26</xdr:col>
                    <xdr:colOff>304800</xdr:colOff>
                    <xdr:row>35</xdr:row>
                    <xdr:rowOff>241300</xdr:rowOff>
                  </to>
                </anchor>
              </controlPr>
            </control>
          </mc:Choice>
        </mc:AlternateContent>
        <mc:AlternateContent xmlns:mc="http://schemas.openxmlformats.org/markup-compatibility/2006">
          <mc:Choice Requires="x14">
            <control shapeId="45240" r:id="rId120" name="Check Box 184">
              <controlPr locked="0" defaultSize="0" autoFill="0" autoLine="0" autoPict="0" macro="[0]!CheckBox84_Click">
                <anchor moveWithCells="1">
                  <from>
                    <xdr:col>27</xdr:col>
                    <xdr:colOff>38100</xdr:colOff>
                    <xdr:row>35</xdr:row>
                    <xdr:rowOff>50800</xdr:rowOff>
                  </from>
                  <to>
                    <xdr:col>27</xdr:col>
                    <xdr:colOff>304800</xdr:colOff>
                    <xdr:row>35</xdr:row>
                    <xdr:rowOff>228600</xdr:rowOff>
                  </to>
                </anchor>
              </controlPr>
            </control>
          </mc:Choice>
        </mc:AlternateContent>
        <mc:AlternateContent xmlns:mc="http://schemas.openxmlformats.org/markup-compatibility/2006">
          <mc:Choice Requires="x14">
            <control shapeId="45241" r:id="rId121" name="Check Box 185">
              <controlPr locked="0" defaultSize="0" autoFill="0" autoLine="0" autoPict="0">
                <anchor moveWithCells="1">
                  <from>
                    <xdr:col>24</xdr:col>
                    <xdr:colOff>25400</xdr:colOff>
                    <xdr:row>37</xdr:row>
                    <xdr:rowOff>38100</xdr:rowOff>
                  </from>
                  <to>
                    <xdr:col>24</xdr:col>
                    <xdr:colOff>304800</xdr:colOff>
                    <xdr:row>37</xdr:row>
                    <xdr:rowOff>241300</xdr:rowOff>
                  </to>
                </anchor>
              </controlPr>
            </control>
          </mc:Choice>
        </mc:AlternateContent>
        <mc:AlternateContent xmlns:mc="http://schemas.openxmlformats.org/markup-compatibility/2006">
          <mc:Choice Requires="x14">
            <control shapeId="45242" r:id="rId122" name="Check Box 186">
              <controlPr locked="0" defaultSize="0" autoFill="0" autoLine="0" autoPict="0">
                <anchor moveWithCells="1">
                  <from>
                    <xdr:col>25</xdr:col>
                    <xdr:colOff>63500</xdr:colOff>
                    <xdr:row>37</xdr:row>
                    <xdr:rowOff>38100</xdr:rowOff>
                  </from>
                  <to>
                    <xdr:col>25</xdr:col>
                    <xdr:colOff>279400</xdr:colOff>
                    <xdr:row>37</xdr:row>
                    <xdr:rowOff>241300</xdr:rowOff>
                  </to>
                </anchor>
              </controlPr>
            </control>
          </mc:Choice>
        </mc:AlternateContent>
        <mc:AlternateContent xmlns:mc="http://schemas.openxmlformats.org/markup-compatibility/2006">
          <mc:Choice Requires="x14">
            <control shapeId="45243" r:id="rId123" name="Check Box 187">
              <controlPr locked="0" defaultSize="0" autoFill="0" autoLine="0" autoPict="0">
                <anchor moveWithCells="1">
                  <from>
                    <xdr:col>26</xdr:col>
                    <xdr:colOff>25400</xdr:colOff>
                    <xdr:row>37</xdr:row>
                    <xdr:rowOff>38100</xdr:rowOff>
                  </from>
                  <to>
                    <xdr:col>26</xdr:col>
                    <xdr:colOff>304800</xdr:colOff>
                    <xdr:row>37</xdr:row>
                    <xdr:rowOff>241300</xdr:rowOff>
                  </to>
                </anchor>
              </controlPr>
            </control>
          </mc:Choice>
        </mc:AlternateContent>
        <mc:AlternateContent xmlns:mc="http://schemas.openxmlformats.org/markup-compatibility/2006">
          <mc:Choice Requires="x14">
            <control shapeId="45244" r:id="rId124" name="Check Box 188">
              <controlPr locked="0" defaultSize="0" autoFill="0" autoLine="0" autoPict="0">
                <anchor moveWithCells="1">
                  <from>
                    <xdr:col>27</xdr:col>
                    <xdr:colOff>38100</xdr:colOff>
                    <xdr:row>37</xdr:row>
                    <xdr:rowOff>38100</xdr:rowOff>
                  </from>
                  <to>
                    <xdr:col>27</xdr:col>
                    <xdr:colOff>304800</xdr:colOff>
                    <xdr:row>37</xdr:row>
                    <xdr:rowOff>241300</xdr:rowOff>
                  </to>
                </anchor>
              </controlPr>
            </control>
          </mc:Choice>
        </mc:AlternateContent>
        <mc:AlternateContent xmlns:mc="http://schemas.openxmlformats.org/markup-compatibility/2006">
          <mc:Choice Requires="x14">
            <control shapeId="45245" r:id="rId125" name="Check Box 189">
              <controlPr locked="0" defaultSize="0" autoFill="0" autoLine="0" autoPict="0">
                <anchor moveWithCells="1">
                  <from>
                    <xdr:col>24</xdr:col>
                    <xdr:colOff>50800</xdr:colOff>
                    <xdr:row>38</xdr:row>
                    <xdr:rowOff>50800</xdr:rowOff>
                  </from>
                  <to>
                    <xdr:col>24</xdr:col>
                    <xdr:colOff>279400</xdr:colOff>
                    <xdr:row>38</xdr:row>
                    <xdr:rowOff>241300</xdr:rowOff>
                  </to>
                </anchor>
              </controlPr>
            </control>
          </mc:Choice>
        </mc:AlternateContent>
        <mc:AlternateContent xmlns:mc="http://schemas.openxmlformats.org/markup-compatibility/2006">
          <mc:Choice Requires="x14">
            <control shapeId="45246" r:id="rId126" name="Check Box 190">
              <controlPr locked="0" defaultSize="0" autoFill="0" autoLine="0" autoPict="0">
                <anchor moveWithCells="1">
                  <from>
                    <xdr:col>25</xdr:col>
                    <xdr:colOff>50800</xdr:colOff>
                    <xdr:row>38</xdr:row>
                    <xdr:rowOff>50800</xdr:rowOff>
                  </from>
                  <to>
                    <xdr:col>25</xdr:col>
                    <xdr:colOff>279400</xdr:colOff>
                    <xdr:row>38</xdr:row>
                    <xdr:rowOff>241300</xdr:rowOff>
                  </to>
                </anchor>
              </controlPr>
            </control>
          </mc:Choice>
        </mc:AlternateContent>
        <mc:AlternateContent xmlns:mc="http://schemas.openxmlformats.org/markup-compatibility/2006">
          <mc:Choice Requires="x14">
            <control shapeId="45247" r:id="rId127" name="Check Box 191">
              <controlPr locked="0" defaultSize="0" autoFill="0" autoLine="0" autoPict="0">
                <anchor moveWithCells="1">
                  <from>
                    <xdr:col>26</xdr:col>
                    <xdr:colOff>50800</xdr:colOff>
                    <xdr:row>38</xdr:row>
                    <xdr:rowOff>50800</xdr:rowOff>
                  </from>
                  <to>
                    <xdr:col>26</xdr:col>
                    <xdr:colOff>304800</xdr:colOff>
                    <xdr:row>38</xdr:row>
                    <xdr:rowOff>241300</xdr:rowOff>
                  </to>
                </anchor>
              </controlPr>
            </control>
          </mc:Choice>
        </mc:AlternateContent>
        <mc:AlternateContent xmlns:mc="http://schemas.openxmlformats.org/markup-compatibility/2006">
          <mc:Choice Requires="x14">
            <control shapeId="45248" r:id="rId128" name="Check Box 192">
              <controlPr locked="0" defaultSize="0" autoFill="0" autoLine="0" autoPict="0">
                <anchor moveWithCells="1">
                  <from>
                    <xdr:col>27</xdr:col>
                    <xdr:colOff>38100</xdr:colOff>
                    <xdr:row>38</xdr:row>
                    <xdr:rowOff>38100</xdr:rowOff>
                  </from>
                  <to>
                    <xdr:col>27</xdr:col>
                    <xdr:colOff>304800</xdr:colOff>
                    <xdr:row>38</xdr:row>
                    <xdr:rowOff>241300</xdr:rowOff>
                  </to>
                </anchor>
              </controlPr>
            </control>
          </mc:Choice>
        </mc:AlternateContent>
        <mc:AlternateContent xmlns:mc="http://schemas.openxmlformats.org/markup-compatibility/2006">
          <mc:Choice Requires="x14">
            <control shapeId="45261" r:id="rId129" name="Check Box 205">
              <controlPr locked="0" defaultSize="0" autoFill="0" autoLine="0" autoPict="0">
                <anchor moveWithCells="1">
                  <from>
                    <xdr:col>24</xdr:col>
                    <xdr:colOff>50800</xdr:colOff>
                    <xdr:row>50</xdr:row>
                    <xdr:rowOff>50800</xdr:rowOff>
                  </from>
                  <to>
                    <xdr:col>24</xdr:col>
                    <xdr:colOff>279400</xdr:colOff>
                    <xdr:row>50</xdr:row>
                    <xdr:rowOff>241300</xdr:rowOff>
                  </to>
                </anchor>
              </controlPr>
            </control>
          </mc:Choice>
        </mc:AlternateContent>
        <mc:AlternateContent xmlns:mc="http://schemas.openxmlformats.org/markup-compatibility/2006">
          <mc:Choice Requires="x14">
            <control shapeId="45262" r:id="rId130" name="Check Box 206">
              <controlPr locked="0" defaultSize="0" autoFill="0" autoLine="0" autoPict="0">
                <anchor moveWithCells="1">
                  <from>
                    <xdr:col>25</xdr:col>
                    <xdr:colOff>38100</xdr:colOff>
                    <xdr:row>50</xdr:row>
                    <xdr:rowOff>50800</xdr:rowOff>
                  </from>
                  <to>
                    <xdr:col>25</xdr:col>
                    <xdr:colOff>304800</xdr:colOff>
                    <xdr:row>50</xdr:row>
                    <xdr:rowOff>241300</xdr:rowOff>
                  </to>
                </anchor>
              </controlPr>
            </control>
          </mc:Choice>
        </mc:AlternateContent>
        <mc:AlternateContent xmlns:mc="http://schemas.openxmlformats.org/markup-compatibility/2006">
          <mc:Choice Requires="x14">
            <control shapeId="45263" r:id="rId131" name="Check Box 207">
              <controlPr locked="0" defaultSize="0" autoFill="0" autoLine="0" autoPict="0">
                <anchor moveWithCells="1">
                  <from>
                    <xdr:col>26</xdr:col>
                    <xdr:colOff>25400</xdr:colOff>
                    <xdr:row>50</xdr:row>
                    <xdr:rowOff>50800</xdr:rowOff>
                  </from>
                  <to>
                    <xdr:col>26</xdr:col>
                    <xdr:colOff>304800</xdr:colOff>
                    <xdr:row>50</xdr:row>
                    <xdr:rowOff>241300</xdr:rowOff>
                  </to>
                </anchor>
              </controlPr>
            </control>
          </mc:Choice>
        </mc:AlternateContent>
        <mc:AlternateContent xmlns:mc="http://schemas.openxmlformats.org/markup-compatibility/2006">
          <mc:Choice Requires="x14">
            <control shapeId="45264" r:id="rId132" name="Check Box 208">
              <controlPr locked="0" defaultSize="0" autoFill="0" autoLine="0" autoPict="0" macro="[0]!CheckBox84_Click">
                <anchor moveWithCells="1">
                  <from>
                    <xdr:col>27</xdr:col>
                    <xdr:colOff>50800</xdr:colOff>
                    <xdr:row>50</xdr:row>
                    <xdr:rowOff>50800</xdr:rowOff>
                  </from>
                  <to>
                    <xdr:col>27</xdr:col>
                    <xdr:colOff>304800</xdr:colOff>
                    <xdr:row>50</xdr:row>
                    <xdr:rowOff>241300</xdr:rowOff>
                  </to>
                </anchor>
              </controlPr>
            </control>
          </mc:Choice>
        </mc:AlternateContent>
        <mc:AlternateContent xmlns:mc="http://schemas.openxmlformats.org/markup-compatibility/2006">
          <mc:Choice Requires="x14">
            <control shapeId="45265" r:id="rId133" name="Check Box 209">
              <controlPr locked="0" defaultSize="0" autoFill="0" autoLine="0" autoPict="0">
                <anchor moveWithCells="1">
                  <from>
                    <xdr:col>24</xdr:col>
                    <xdr:colOff>50800</xdr:colOff>
                    <xdr:row>8</xdr:row>
                    <xdr:rowOff>50800</xdr:rowOff>
                  </from>
                  <to>
                    <xdr:col>24</xdr:col>
                    <xdr:colOff>279400</xdr:colOff>
                    <xdr:row>8</xdr:row>
                    <xdr:rowOff>228600</xdr:rowOff>
                  </to>
                </anchor>
              </controlPr>
            </control>
          </mc:Choice>
        </mc:AlternateContent>
        <mc:AlternateContent xmlns:mc="http://schemas.openxmlformats.org/markup-compatibility/2006">
          <mc:Choice Requires="x14">
            <control shapeId="45266" r:id="rId134" name="Check Box 210">
              <controlPr locked="0" defaultSize="0" autoFill="0" autoLine="0" autoPict="0">
                <anchor moveWithCells="1">
                  <from>
                    <xdr:col>25</xdr:col>
                    <xdr:colOff>50800</xdr:colOff>
                    <xdr:row>8</xdr:row>
                    <xdr:rowOff>38100</xdr:rowOff>
                  </from>
                  <to>
                    <xdr:col>25</xdr:col>
                    <xdr:colOff>304800</xdr:colOff>
                    <xdr:row>8</xdr:row>
                    <xdr:rowOff>241300</xdr:rowOff>
                  </to>
                </anchor>
              </controlPr>
            </control>
          </mc:Choice>
        </mc:AlternateContent>
        <mc:AlternateContent xmlns:mc="http://schemas.openxmlformats.org/markup-compatibility/2006">
          <mc:Choice Requires="x14">
            <control shapeId="45267" r:id="rId135" name="Check Box 211">
              <controlPr locked="0" defaultSize="0" autoFill="0" autoLine="0" autoPict="0">
                <anchor moveWithCells="1">
                  <from>
                    <xdr:col>26</xdr:col>
                    <xdr:colOff>50800</xdr:colOff>
                    <xdr:row>8</xdr:row>
                    <xdr:rowOff>50800</xdr:rowOff>
                  </from>
                  <to>
                    <xdr:col>26</xdr:col>
                    <xdr:colOff>304800</xdr:colOff>
                    <xdr:row>8</xdr:row>
                    <xdr:rowOff>241300</xdr:rowOff>
                  </to>
                </anchor>
              </controlPr>
            </control>
          </mc:Choice>
        </mc:AlternateContent>
        <mc:AlternateContent xmlns:mc="http://schemas.openxmlformats.org/markup-compatibility/2006">
          <mc:Choice Requires="x14">
            <control shapeId="45268" r:id="rId136" name="Check Box 212">
              <controlPr locked="0" defaultSize="0" autoFill="0" autoLine="0" autoPict="0">
                <anchor moveWithCells="1">
                  <from>
                    <xdr:col>27</xdr:col>
                    <xdr:colOff>63500</xdr:colOff>
                    <xdr:row>8</xdr:row>
                    <xdr:rowOff>38100</xdr:rowOff>
                  </from>
                  <to>
                    <xdr:col>27</xdr:col>
                    <xdr:colOff>279400</xdr:colOff>
                    <xdr:row>8</xdr:row>
                    <xdr:rowOff>241300</xdr:rowOff>
                  </to>
                </anchor>
              </controlPr>
            </control>
          </mc:Choice>
        </mc:AlternateContent>
        <mc:AlternateContent xmlns:mc="http://schemas.openxmlformats.org/markup-compatibility/2006">
          <mc:Choice Requires="x14">
            <control shapeId="45269" r:id="rId137" name="Check Box 213">
              <controlPr locked="0" defaultSize="0" autoFill="0" autoLine="0" autoPict="0">
                <anchor moveWithCells="1">
                  <from>
                    <xdr:col>24</xdr:col>
                    <xdr:colOff>63500</xdr:colOff>
                    <xdr:row>9</xdr:row>
                    <xdr:rowOff>38100</xdr:rowOff>
                  </from>
                  <to>
                    <xdr:col>24</xdr:col>
                    <xdr:colOff>279400</xdr:colOff>
                    <xdr:row>9</xdr:row>
                    <xdr:rowOff>241300</xdr:rowOff>
                  </to>
                </anchor>
              </controlPr>
            </control>
          </mc:Choice>
        </mc:AlternateContent>
        <mc:AlternateContent xmlns:mc="http://schemas.openxmlformats.org/markup-compatibility/2006">
          <mc:Choice Requires="x14">
            <control shapeId="45270" r:id="rId138" name="Check Box 214">
              <controlPr locked="0" defaultSize="0" autoFill="0" autoLine="0" autoPict="0">
                <anchor moveWithCells="1">
                  <from>
                    <xdr:col>25</xdr:col>
                    <xdr:colOff>50800</xdr:colOff>
                    <xdr:row>9</xdr:row>
                    <xdr:rowOff>38100</xdr:rowOff>
                  </from>
                  <to>
                    <xdr:col>25</xdr:col>
                    <xdr:colOff>304800</xdr:colOff>
                    <xdr:row>9</xdr:row>
                    <xdr:rowOff>241300</xdr:rowOff>
                  </to>
                </anchor>
              </controlPr>
            </control>
          </mc:Choice>
        </mc:AlternateContent>
        <mc:AlternateContent xmlns:mc="http://schemas.openxmlformats.org/markup-compatibility/2006">
          <mc:Choice Requires="x14">
            <control shapeId="45271" r:id="rId139" name="Check Box 215">
              <controlPr locked="0" defaultSize="0" autoFill="0" autoLine="0" autoPict="0">
                <anchor moveWithCells="1">
                  <from>
                    <xdr:col>26</xdr:col>
                    <xdr:colOff>38100</xdr:colOff>
                    <xdr:row>9</xdr:row>
                    <xdr:rowOff>38100</xdr:rowOff>
                  </from>
                  <to>
                    <xdr:col>26</xdr:col>
                    <xdr:colOff>304800</xdr:colOff>
                    <xdr:row>9</xdr:row>
                    <xdr:rowOff>241300</xdr:rowOff>
                  </to>
                </anchor>
              </controlPr>
            </control>
          </mc:Choice>
        </mc:AlternateContent>
        <mc:AlternateContent xmlns:mc="http://schemas.openxmlformats.org/markup-compatibility/2006">
          <mc:Choice Requires="x14">
            <control shapeId="45272" r:id="rId140" name="Check Box 216">
              <controlPr locked="0" defaultSize="0" autoFill="0" autoLine="0" autoPict="0">
                <anchor moveWithCells="1">
                  <from>
                    <xdr:col>27</xdr:col>
                    <xdr:colOff>50800</xdr:colOff>
                    <xdr:row>9</xdr:row>
                    <xdr:rowOff>50800</xdr:rowOff>
                  </from>
                  <to>
                    <xdr:col>27</xdr:col>
                    <xdr:colOff>279400</xdr:colOff>
                    <xdr:row>9</xdr:row>
                    <xdr:rowOff>241300</xdr:rowOff>
                  </to>
                </anchor>
              </controlPr>
            </control>
          </mc:Choice>
        </mc:AlternateContent>
        <mc:AlternateContent xmlns:mc="http://schemas.openxmlformats.org/markup-compatibility/2006">
          <mc:Choice Requires="x14">
            <control shapeId="45285" r:id="rId141" name="Check Box 229">
              <controlPr locked="0" defaultSize="0" autoFill="0" autoLine="0" autoPict="0">
                <anchor moveWithCells="1">
                  <from>
                    <xdr:col>24</xdr:col>
                    <xdr:colOff>50800</xdr:colOff>
                    <xdr:row>51</xdr:row>
                    <xdr:rowOff>50800</xdr:rowOff>
                  </from>
                  <to>
                    <xdr:col>24</xdr:col>
                    <xdr:colOff>304800</xdr:colOff>
                    <xdr:row>51</xdr:row>
                    <xdr:rowOff>241300</xdr:rowOff>
                  </to>
                </anchor>
              </controlPr>
            </control>
          </mc:Choice>
        </mc:AlternateContent>
        <mc:AlternateContent xmlns:mc="http://schemas.openxmlformats.org/markup-compatibility/2006">
          <mc:Choice Requires="x14">
            <control shapeId="45286" r:id="rId142" name="Check Box 230">
              <controlPr locked="0" defaultSize="0" autoFill="0" autoLine="0" autoPict="0">
                <anchor moveWithCells="1">
                  <from>
                    <xdr:col>25</xdr:col>
                    <xdr:colOff>50800</xdr:colOff>
                    <xdr:row>51</xdr:row>
                    <xdr:rowOff>50800</xdr:rowOff>
                  </from>
                  <to>
                    <xdr:col>25</xdr:col>
                    <xdr:colOff>279400</xdr:colOff>
                    <xdr:row>51</xdr:row>
                    <xdr:rowOff>241300</xdr:rowOff>
                  </to>
                </anchor>
              </controlPr>
            </control>
          </mc:Choice>
        </mc:AlternateContent>
        <mc:AlternateContent xmlns:mc="http://schemas.openxmlformats.org/markup-compatibility/2006">
          <mc:Choice Requires="x14">
            <control shapeId="45287" r:id="rId143" name="Check Box 231">
              <controlPr locked="0" defaultSize="0" autoFill="0" autoLine="0" autoPict="0">
                <anchor moveWithCells="1">
                  <from>
                    <xdr:col>26</xdr:col>
                    <xdr:colOff>50800</xdr:colOff>
                    <xdr:row>51</xdr:row>
                    <xdr:rowOff>50800</xdr:rowOff>
                  </from>
                  <to>
                    <xdr:col>26</xdr:col>
                    <xdr:colOff>304800</xdr:colOff>
                    <xdr:row>51</xdr:row>
                    <xdr:rowOff>241300</xdr:rowOff>
                  </to>
                </anchor>
              </controlPr>
            </control>
          </mc:Choice>
        </mc:AlternateContent>
        <mc:AlternateContent xmlns:mc="http://schemas.openxmlformats.org/markup-compatibility/2006">
          <mc:Choice Requires="x14">
            <control shapeId="45288" r:id="rId144" name="Check Box 232">
              <controlPr locked="0" defaultSize="0" autoFill="0" autoLine="0" autoPict="0">
                <anchor moveWithCells="1">
                  <from>
                    <xdr:col>27</xdr:col>
                    <xdr:colOff>50800</xdr:colOff>
                    <xdr:row>51</xdr:row>
                    <xdr:rowOff>38100</xdr:rowOff>
                  </from>
                  <to>
                    <xdr:col>27</xdr:col>
                    <xdr:colOff>279400</xdr:colOff>
                    <xdr:row>51</xdr:row>
                    <xdr:rowOff>254000</xdr:rowOff>
                  </to>
                </anchor>
              </controlPr>
            </control>
          </mc:Choice>
        </mc:AlternateContent>
        <mc:AlternateContent xmlns:mc="http://schemas.openxmlformats.org/markup-compatibility/2006">
          <mc:Choice Requires="x14">
            <control shapeId="45289" r:id="rId145" name="Check Box 233">
              <controlPr locked="0" defaultSize="0" autoFill="0" autoLine="0" autoPict="0">
                <anchor moveWithCells="1">
                  <from>
                    <xdr:col>24</xdr:col>
                    <xdr:colOff>50800</xdr:colOff>
                    <xdr:row>13</xdr:row>
                    <xdr:rowOff>50800</xdr:rowOff>
                  </from>
                  <to>
                    <xdr:col>24</xdr:col>
                    <xdr:colOff>279400</xdr:colOff>
                    <xdr:row>13</xdr:row>
                    <xdr:rowOff>228600</xdr:rowOff>
                  </to>
                </anchor>
              </controlPr>
            </control>
          </mc:Choice>
        </mc:AlternateContent>
        <mc:AlternateContent xmlns:mc="http://schemas.openxmlformats.org/markup-compatibility/2006">
          <mc:Choice Requires="x14">
            <control shapeId="45290" r:id="rId146" name="Check Box 234">
              <controlPr locked="0" defaultSize="0" autoFill="0" autoLine="0" autoPict="0">
                <anchor moveWithCells="1">
                  <from>
                    <xdr:col>25</xdr:col>
                    <xdr:colOff>38100</xdr:colOff>
                    <xdr:row>13</xdr:row>
                    <xdr:rowOff>50800</xdr:rowOff>
                  </from>
                  <to>
                    <xdr:col>25</xdr:col>
                    <xdr:colOff>304800</xdr:colOff>
                    <xdr:row>13</xdr:row>
                    <xdr:rowOff>241300</xdr:rowOff>
                  </to>
                </anchor>
              </controlPr>
            </control>
          </mc:Choice>
        </mc:AlternateContent>
        <mc:AlternateContent xmlns:mc="http://schemas.openxmlformats.org/markup-compatibility/2006">
          <mc:Choice Requires="x14">
            <control shapeId="45291" r:id="rId147" name="Check Box 235">
              <controlPr locked="0" defaultSize="0" autoFill="0" autoLine="0" autoPict="0">
                <anchor moveWithCells="1">
                  <from>
                    <xdr:col>26</xdr:col>
                    <xdr:colOff>38100</xdr:colOff>
                    <xdr:row>13</xdr:row>
                    <xdr:rowOff>50800</xdr:rowOff>
                  </from>
                  <to>
                    <xdr:col>26</xdr:col>
                    <xdr:colOff>304800</xdr:colOff>
                    <xdr:row>13</xdr:row>
                    <xdr:rowOff>228600</xdr:rowOff>
                  </to>
                </anchor>
              </controlPr>
            </control>
          </mc:Choice>
        </mc:AlternateContent>
        <mc:AlternateContent xmlns:mc="http://schemas.openxmlformats.org/markup-compatibility/2006">
          <mc:Choice Requires="x14">
            <control shapeId="45292" r:id="rId148" name="Check Box 236">
              <controlPr locked="0" defaultSize="0" autoFill="0" autoLine="0" autoPict="0">
                <anchor moveWithCells="1">
                  <from>
                    <xdr:col>27</xdr:col>
                    <xdr:colOff>38100</xdr:colOff>
                    <xdr:row>13</xdr:row>
                    <xdr:rowOff>50800</xdr:rowOff>
                  </from>
                  <to>
                    <xdr:col>27</xdr:col>
                    <xdr:colOff>304800</xdr:colOff>
                    <xdr:row>13</xdr:row>
                    <xdr:rowOff>241300</xdr:rowOff>
                  </to>
                </anchor>
              </controlPr>
            </control>
          </mc:Choice>
        </mc:AlternateContent>
        <mc:AlternateContent xmlns:mc="http://schemas.openxmlformats.org/markup-compatibility/2006">
          <mc:Choice Requires="x14">
            <control shapeId="45293" r:id="rId149" name="Check Box 237">
              <controlPr locked="0" defaultSize="0" autoFill="0" autoLine="0" autoPict="0">
                <anchor moveWithCells="1">
                  <from>
                    <xdr:col>24</xdr:col>
                    <xdr:colOff>25400</xdr:colOff>
                    <xdr:row>14</xdr:row>
                    <xdr:rowOff>38100</xdr:rowOff>
                  </from>
                  <to>
                    <xdr:col>24</xdr:col>
                    <xdr:colOff>304800</xdr:colOff>
                    <xdr:row>14</xdr:row>
                    <xdr:rowOff>241300</xdr:rowOff>
                  </to>
                </anchor>
              </controlPr>
            </control>
          </mc:Choice>
        </mc:AlternateContent>
        <mc:AlternateContent xmlns:mc="http://schemas.openxmlformats.org/markup-compatibility/2006">
          <mc:Choice Requires="x14">
            <control shapeId="45294" r:id="rId150" name="Check Box 238">
              <controlPr locked="0" defaultSize="0" autoFill="0" autoLine="0" autoPict="0">
                <anchor moveWithCells="1">
                  <from>
                    <xdr:col>25</xdr:col>
                    <xdr:colOff>38100</xdr:colOff>
                    <xdr:row>14</xdr:row>
                    <xdr:rowOff>38100</xdr:rowOff>
                  </from>
                  <to>
                    <xdr:col>25</xdr:col>
                    <xdr:colOff>304800</xdr:colOff>
                    <xdr:row>14</xdr:row>
                    <xdr:rowOff>241300</xdr:rowOff>
                  </to>
                </anchor>
              </controlPr>
            </control>
          </mc:Choice>
        </mc:AlternateContent>
        <mc:AlternateContent xmlns:mc="http://schemas.openxmlformats.org/markup-compatibility/2006">
          <mc:Choice Requires="x14">
            <control shapeId="45295" r:id="rId151" name="Check Box 239">
              <controlPr locked="0" defaultSize="0" autoFill="0" autoLine="0" autoPict="0">
                <anchor moveWithCells="1">
                  <from>
                    <xdr:col>26</xdr:col>
                    <xdr:colOff>25400</xdr:colOff>
                    <xdr:row>14</xdr:row>
                    <xdr:rowOff>38100</xdr:rowOff>
                  </from>
                  <to>
                    <xdr:col>26</xdr:col>
                    <xdr:colOff>304800</xdr:colOff>
                    <xdr:row>14</xdr:row>
                    <xdr:rowOff>241300</xdr:rowOff>
                  </to>
                </anchor>
              </controlPr>
            </control>
          </mc:Choice>
        </mc:AlternateContent>
        <mc:AlternateContent xmlns:mc="http://schemas.openxmlformats.org/markup-compatibility/2006">
          <mc:Choice Requires="x14">
            <control shapeId="45296" r:id="rId152" name="Check Box 240">
              <controlPr locked="0" defaultSize="0" autoFill="0" autoLine="0" autoPict="0" macro="[0]!CheckBox84_Click">
                <anchor moveWithCells="1">
                  <from>
                    <xdr:col>27</xdr:col>
                    <xdr:colOff>38100</xdr:colOff>
                    <xdr:row>14</xdr:row>
                    <xdr:rowOff>50800</xdr:rowOff>
                  </from>
                  <to>
                    <xdr:col>27</xdr:col>
                    <xdr:colOff>304800</xdr:colOff>
                    <xdr:row>14</xdr:row>
                    <xdr:rowOff>241300</xdr:rowOff>
                  </to>
                </anchor>
              </controlPr>
            </control>
          </mc:Choice>
        </mc:AlternateContent>
        <mc:AlternateContent xmlns:mc="http://schemas.openxmlformats.org/markup-compatibility/2006">
          <mc:Choice Requires="x14">
            <control shapeId="45317" r:id="rId153" name="Check Box 261">
              <controlPr locked="0" defaultSize="0" autoFill="0" autoLine="0" autoPict="0">
                <anchor moveWithCells="1">
                  <from>
                    <xdr:col>24</xdr:col>
                    <xdr:colOff>38100</xdr:colOff>
                    <xdr:row>52</xdr:row>
                    <xdr:rowOff>38100</xdr:rowOff>
                  </from>
                  <to>
                    <xdr:col>24</xdr:col>
                    <xdr:colOff>304800</xdr:colOff>
                    <xdr:row>52</xdr:row>
                    <xdr:rowOff>241300</xdr:rowOff>
                  </to>
                </anchor>
              </controlPr>
            </control>
          </mc:Choice>
        </mc:AlternateContent>
        <mc:AlternateContent xmlns:mc="http://schemas.openxmlformats.org/markup-compatibility/2006">
          <mc:Choice Requires="x14">
            <control shapeId="45318" r:id="rId154" name="Check Box 262">
              <controlPr locked="0" defaultSize="0" autoFill="0" autoLine="0" autoPict="0">
                <anchor moveWithCells="1">
                  <from>
                    <xdr:col>25</xdr:col>
                    <xdr:colOff>38100</xdr:colOff>
                    <xdr:row>52</xdr:row>
                    <xdr:rowOff>38100</xdr:rowOff>
                  </from>
                  <to>
                    <xdr:col>25</xdr:col>
                    <xdr:colOff>304800</xdr:colOff>
                    <xdr:row>52</xdr:row>
                    <xdr:rowOff>241300</xdr:rowOff>
                  </to>
                </anchor>
              </controlPr>
            </control>
          </mc:Choice>
        </mc:AlternateContent>
        <mc:AlternateContent xmlns:mc="http://schemas.openxmlformats.org/markup-compatibility/2006">
          <mc:Choice Requires="x14">
            <control shapeId="45319" r:id="rId155" name="Check Box 263">
              <controlPr locked="0" defaultSize="0" autoFill="0" autoLine="0" autoPict="0">
                <anchor moveWithCells="1">
                  <from>
                    <xdr:col>26</xdr:col>
                    <xdr:colOff>25400</xdr:colOff>
                    <xdr:row>52</xdr:row>
                    <xdr:rowOff>38100</xdr:rowOff>
                  </from>
                  <to>
                    <xdr:col>26</xdr:col>
                    <xdr:colOff>304800</xdr:colOff>
                    <xdr:row>52</xdr:row>
                    <xdr:rowOff>241300</xdr:rowOff>
                  </to>
                </anchor>
              </controlPr>
            </control>
          </mc:Choice>
        </mc:AlternateContent>
        <mc:AlternateContent xmlns:mc="http://schemas.openxmlformats.org/markup-compatibility/2006">
          <mc:Choice Requires="x14">
            <control shapeId="45320" r:id="rId156" name="Check Box 264">
              <controlPr locked="0" defaultSize="0" autoFill="0" autoLine="0" autoPict="0" macro="[0]!CheckBox84_Click">
                <anchor moveWithCells="1">
                  <from>
                    <xdr:col>27</xdr:col>
                    <xdr:colOff>38100</xdr:colOff>
                    <xdr:row>52</xdr:row>
                    <xdr:rowOff>38100</xdr:rowOff>
                  </from>
                  <to>
                    <xdr:col>27</xdr:col>
                    <xdr:colOff>304800</xdr:colOff>
                    <xdr:row>52</xdr:row>
                    <xdr:rowOff>241300</xdr:rowOff>
                  </to>
                </anchor>
              </controlPr>
            </control>
          </mc:Choice>
        </mc:AlternateContent>
        <mc:AlternateContent xmlns:mc="http://schemas.openxmlformats.org/markup-compatibility/2006">
          <mc:Choice Requires="x14">
            <control shapeId="45321" r:id="rId157" name="Check Box 265">
              <controlPr locked="0" defaultSize="0" autoFill="0" autoLine="0" autoPict="0">
                <anchor moveWithCells="1">
                  <from>
                    <xdr:col>7</xdr:col>
                    <xdr:colOff>63500</xdr:colOff>
                    <xdr:row>12</xdr:row>
                    <xdr:rowOff>50800</xdr:rowOff>
                  </from>
                  <to>
                    <xdr:col>7</xdr:col>
                    <xdr:colOff>279400</xdr:colOff>
                    <xdr:row>12</xdr:row>
                    <xdr:rowOff>241300</xdr:rowOff>
                  </to>
                </anchor>
              </controlPr>
            </control>
          </mc:Choice>
        </mc:AlternateContent>
        <mc:AlternateContent xmlns:mc="http://schemas.openxmlformats.org/markup-compatibility/2006">
          <mc:Choice Requires="x14">
            <control shapeId="45322" r:id="rId158" name="Check Box 266">
              <controlPr locked="0" defaultSize="0" autoFill="0" autoLine="0" autoPict="0">
                <anchor moveWithCells="1">
                  <from>
                    <xdr:col>8</xdr:col>
                    <xdr:colOff>50800</xdr:colOff>
                    <xdr:row>12</xdr:row>
                    <xdr:rowOff>38100</xdr:rowOff>
                  </from>
                  <to>
                    <xdr:col>8</xdr:col>
                    <xdr:colOff>279400</xdr:colOff>
                    <xdr:row>12</xdr:row>
                    <xdr:rowOff>241300</xdr:rowOff>
                  </to>
                </anchor>
              </controlPr>
            </control>
          </mc:Choice>
        </mc:AlternateContent>
        <mc:AlternateContent xmlns:mc="http://schemas.openxmlformats.org/markup-compatibility/2006">
          <mc:Choice Requires="x14">
            <control shapeId="45323" r:id="rId159" name="Check Box 267">
              <controlPr locked="0" defaultSize="0" autoFill="0" autoLine="0" autoPict="0">
                <anchor moveWithCells="1">
                  <from>
                    <xdr:col>9</xdr:col>
                    <xdr:colOff>38100</xdr:colOff>
                    <xdr:row>12</xdr:row>
                    <xdr:rowOff>38100</xdr:rowOff>
                  </from>
                  <to>
                    <xdr:col>9</xdr:col>
                    <xdr:colOff>304800</xdr:colOff>
                    <xdr:row>12</xdr:row>
                    <xdr:rowOff>254000</xdr:rowOff>
                  </to>
                </anchor>
              </controlPr>
            </control>
          </mc:Choice>
        </mc:AlternateContent>
        <mc:AlternateContent xmlns:mc="http://schemas.openxmlformats.org/markup-compatibility/2006">
          <mc:Choice Requires="x14">
            <control shapeId="45324" r:id="rId160" name="Check Box 268">
              <controlPr locked="0" defaultSize="0" autoFill="0" autoLine="0" autoPict="0">
                <anchor moveWithCells="1">
                  <from>
                    <xdr:col>10</xdr:col>
                    <xdr:colOff>38100</xdr:colOff>
                    <xdr:row>12</xdr:row>
                    <xdr:rowOff>50800</xdr:rowOff>
                  </from>
                  <to>
                    <xdr:col>10</xdr:col>
                    <xdr:colOff>304800</xdr:colOff>
                    <xdr:row>12</xdr:row>
                    <xdr:rowOff>241300</xdr:rowOff>
                  </to>
                </anchor>
              </controlPr>
            </control>
          </mc:Choice>
        </mc:AlternateContent>
        <mc:AlternateContent xmlns:mc="http://schemas.openxmlformats.org/markup-compatibility/2006">
          <mc:Choice Requires="x14">
            <control shapeId="45326" r:id="rId161" name="Check Box 270">
              <controlPr locked="0" defaultSize="0" autoFill="0" autoLine="0" autoPict="0">
                <anchor moveWithCells="1">
                  <from>
                    <xdr:col>7</xdr:col>
                    <xdr:colOff>63500</xdr:colOff>
                    <xdr:row>13</xdr:row>
                    <xdr:rowOff>50800</xdr:rowOff>
                  </from>
                  <to>
                    <xdr:col>7</xdr:col>
                    <xdr:colOff>279400</xdr:colOff>
                    <xdr:row>13</xdr:row>
                    <xdr:rowOff>228600</xdr:rowOff>
                  </to>
                </anchor>
              </controlPr>
            </control>
          </mc:Choice>
        </mc:AlternateContent>
        <mc:AlternateContent xmlns:mc="http://schemas.openxmlformats.org/markup-compatibility/2006">
          <mc:Choice Requires="x14">
            <control shapeId="45327" r:id="rId162" name="Check Box 271">
              <controlPr locked="0" defaultSize="0" autoFill="0" autoLine="0" autoPict="0">
                <anchor moveWithCells="1">
                  <from>
                    <xdr:col>8</xdr:col>
                    <xdr:colOff>50800</xdr:colOff>
                    <xdr:row>13</xdr:row>
                    <xdr:rowOff>38100</xdr:rowOff>
                  </from>
                  <to>
                    <xdr:col>8</xdr:col>
                    <xdr:colOff>279400</xdr:colOff>
                    <xdr:row>13</xdr:row>
                    <xdr:rowOff>241300</xdr:rowOff>
                  </to>
                </anchor>
              </controlPr>
            </control>
          </mc:Choice>
        </mc:AlternateContent>
        <mc:AlternateContent xmlns:mc="http://schemas.openxmlformats.org/markup-compatibility/2006">
          <mc:Choice Requires="x14">
            <control shapeId="45328" r:id="rId163" name="Check Box 272">
              <controlPr locked="0" defaultSize="0" autoFill="0" autoLine="0" autoPict="0">
                <anchor moveWithCells="1">
                  <from>
                    <xdr:col>9</xdr:col>
                    <xdr:colOff>25400</xdr:colOff>
                    <xdr:row>13</xdr:row>
                    <xdr:rowOff>50800</xdr:rowOff>
                  </from>
                  <to>
                    <xdr:col>9</xdr:col>
                    <xdr:colOff>304800</xdr:colOff>
                    <xdr:row>13</xdr:row>
                    <xdr:rowOff>241300</xdr:rowOff>
                  </to>
                </anchor>
              </controlPr>
            </control>
          </mc:Choice>
        </mc:AlternateContent>
        <mc:AlternateContent xmlns:mc="http://schemas.openxmlformats.org/markup-compatibility/2006">
          <mc:Choice Requires="x14">
            <control shapeId="45329" r:id="rId164" name="Check Box 273">
              <controlPr locked="0" defaultSize="0" autoFill="0" autoLine="0" autoPict="0">
                <anchor moveWithCells="1">
                  <from>
                    <xdr:col>10</xdr:col>
                    <xdr:colOff>38100</xdr:colOff>
                    <xdr:row>13</xdr:row>
                    <xdr:rowOff>38100</xdr:rowOff>
                  </from>
                  <to>
                    <xdr:col>10</xdr:col>
                    <xdr:colOff>304800</xdr:colOff>
                    <xdr:row>13</xdr:row>
                    <xdr:rowOff>254000</xdr:rowOff>
                  </to>
                </anchor>
              </controlPr>
            </control>
          </mc:Choice>
        </mc:AlternateContent>
        <mc:AlternateContent xmlns:mc="http://schemas.openxmlformats.org/markup-compatibility/2006">
          <mc:Choice Requires="x14">
            <control shapeId="45330" r:id="rId165" name="Check Box 274">
              <controlPr locked="0" defaultSize="0" autoFill="0" autoLine="0" autoPict="0">
                <anchor moveWithCells="1">
                  <from>
                    <xdr:col>7</xdr:col>
                    <xdr:colOff>63500</xdr:colOff>
                    <xdr:row>16</xdr:row>
                    <xdr:rowOff>50800</xdr:rowOff>
                  </from>
                  <to>
                    <xdr:col>7</xdr:col>
                    <xdr:colOff>279400</xdr:colOff>
                    <xdr:row>16</xdr:row>
                    <xdr:rowOff>228600</xdr:rowOff>
                  </to>
                </anchor>
              </controlPr>
            </control>
          </mc:Choice>
        </mc:AlternateContent>
        <mc:AlternateContent xmlns:mc="http://schemas.openxmlformats.org/markup-compatibility/2006">
          <mc:Choice Requires="x14">
            <control shapeId="45331" r:id="rId166" name="Check Box 275">
              <controlPr locked="0" defaultSize="0" autoFill="0" autoLine="0" autoPict="0">
                <anchor moveWithCells="1">
                  <from>
                    <xdr:col>8</xdr:col>
                    <xdr:colOff>63500</xdr:colOff>
                    <xdr:row>19</xdr:row>
                    <xdr:rowOff>38100</xdr:rowOff>
                  </from>
                  <to>
                    <xdr:col>8</xdr:col>
                    <xdr:colOff>279400</xdr:colOff>
                    <xdr:row>19</xdr:row>
                    <xdr:rowOff>241300</xdr:rowOff>
                  </to>
                </anchor>
              </controlPr>
            </control>
          </mc:Choice>
        </mc:AlternateContent>
        <mc:AlternateContent xmlns:mc="http://schemas.openxmlformats.org/markup-compatibility/2006">
          <mc:Choice Requires="x14">
            <control shapeId="45332" r:id="rId167" name="Check Box 276">
              <controlPr locked="0" defaultSize="0" autoFill="0" autoLine="0" autoPict="0">
                <anchor moveWithCells="1">
                  <from>
                    <xdr:col>9</xdr:col>
                    <xdr:colOff>63500</xdr:colOff>
                    <xdr:row>19</xdr:row>
                    <xdr:rowOff>38100</xdr:rowOff>
                  </from>
                  <to>
                    <xdr:col>9</xdr:col>
                    <xdr:colOff>279400</xdr:colOff>
                    <xdr:row>19</xdr:row>
                    <xdr:rowOff>241300</xdr:rowOff>
                  </to>
                </anchor>
              </controlPr>
            </control>
          </mc:Choice>
        </mc:AlternateContent>
        <mc:AlternateContent xmlns:mc="http://schemas.openxmlformats.org/markup-compatibility/2006">
          <mc:Choice Requires="x14">
            <control shapeId="45333" r:id="rId168" name="Check Box 277">
              <controlPr locked="0" defaultSize="0" autoFill="0" autoLine="0" autoPict="0">
                <anchor moveWithCells="1">
                  <from>
                    <xdr:col>10</xdr:col>
                    <xdr:colOff>50800</xdr:colOff>
                    <xdr:row>19</xdr:row>
                    <xdr:rowOff>38100</xdr:rowOff>
                  </from>
                  <to>
                    <xdr:col>10</xdr:col>
                    <xdr:colOff>279400</xdr:colOff>
                    <xdr:row>19</xdr:row>
                    <xdr:rowOff>241300</xdr:rowOff>
                  </to>
                </anchor>
              </controlPr>
            </control>
          </mc:Choice>
        </mc:AlternateContent>
        <mc:AlternateContent xmlns:mc="http://schemas.openxmlformats.org/markup-compatibility/2006">
          <mc:Choice Requires="x14">
            <control shapeId="45334" r:id="rId169" name="Check Box 278">
              <controlPr locked="0" defaultSize="0" autoFill="0" autoLine="0" autoPict="0">
                <anchor moveWithCells="1">
                  <from>
                    <xdr:col>7</xdr:col>
                    <xdr:colOff>63500</xdr:colOff>
                    <xdr:row>19</xdr:row>
                    <xdr:rowOff>50800</xdr:rowOff>
                  </from>
                  <to>
                    <xdr:col>7</xdr:col>
                    <xdr:colOff>279400</xdr:colOff>
                    <xdr:row>19</xdr:row>
                    <xdr:rowOff>228600</xdr:rowOff>
                  </to>
                </anchor>
              </controlPr>
            </control>
          </mc:Choice>
        </mc:AlternateContent>
        <mc:AlternateContent xmlns:mc="http://schemas.openxmlformats.org/markup-compatibility/2006">
          <mc:Choice Requires="x14">
            <control shapeId="45335" r:id="rId170" name="Check Box 279">
              <controlPr locked="0" defaultSize="0" autoFill="0" autoLine="0" autoPict="0">
                <anchor moveWithCells="1">
                  <from>
                    <xdr:col>8</xdr:col>
                    <xdr:colOff>63500</xdr:colOff>
                    <xdr:row>18</xdr:row>
                    <xdr:rowOff>38100</xdr:rowOff>
                  </from>
                  <to>
                    <xdr:col>8</xdr:col>
                    <xdr:colOff>279400</xdr:colOff>
                    <xdr:row>18</xdr:row>
                    <xdr:rowOff>241300</xdr:rowOff>
                  </to>
                </anchor>
              </controlPr>
            </control>
          </mc:Choice>
        </mc:AlternateContent>
        <mc:AlternateContent xmlns:mc="http://schemas.openxmlformats.org/markup-compatibility/2006">
          <mc:Choice Requires="x14">
            <control shapeId="45336" r:id="rId171" name="Check Box 280">
              <controlPr locked="0" defaultSize="0" autoFill="0" autoLine="0" autoPict="0">
                <anchor moveWithCells="1">
                  <from>
                    <xdr:col>9</xdr:col>
                    <xdr:colOff>63500</xdr:colOff>
                    <xdr:row>18</xdr:row>
                    <xdr:rowOff>38100</xdr:rowOff>
                  </from>
                  <to>
                    <xdr:col>9</xdr:col>
                    <xdr:colOff>279400</xdr:colOff>
                    <xdr:row>18</xdr:row>
                    <xdr:rowOff>241300</xdr:rowOff>
                  </to>
                </anchor>
              </controlPr>
            </control>
          </mc:Choice>
        </mc:AlternateContent>
        <mc:AlternateContent xmlns:mc="http://schemas.openxmlformats.org/markup-compatibility/2006">
          <mc:Choice Requires="x14">
            <control shapeId="45337" r:id="rId172" name="Check Box 281">
              <controlPr locked="0" defaultSize="0" autoFill="0" autoLine="0" autoPict="0">
                <anchor moveWithCells="1">
                  <from>
                    <xdr:col>10</xdr:col>
                    <xdr:colOff>50800</xdr:colOff>
                    <xdr:row>18</xdr:row>
                    <xdr:rowOff>38100</xdr:rowOff>
                  </from>
                  <to>
                    <xdr:col>10</xdr:col>
                    <xdr:colOff>279400</xdr:colOff>
                    <xdr:row>18</xdr:row>
                    <xdr:rowOff>241300</xdr:rowOff>
                  </to>
                </anchor>
              </controlPr>
            </control>
          </mc:Choice>
        </mc:AlternateContent>
        <mc:AlternateContent xmlns:mc="http://schemas.openxmlformats.org/markup-compatibility/2006">
          <mc:Choice Requires="x14">
            <control shapeId="45338" r:id="rId173" name="Check Box 282">
              <controlPr locked="0" defaultSize="0" autoFill="0" autoLine="0" autoPict="0">
                <anchor moveWithCells="1">
                  <from>
                    <xdr:col>7</xdr:col>
                    <xdr:colOff>63500</xdr:colOff>
                    <xdr:row>18</xdr:row>
                    <xdr:rowOff>50800</xdr:rowOff>
                  </from>
                  <to>
                    <xdr:col>7</xdr:col>
                    <xdr:colOff>279400</xdr:colOff>
                    <xdr:row>18</xdr:row>
                    <xdr:rowOff>228600</xdr:rowOff>
                  </to>
                </anchor>
              </controlPr>
            </control>
          </mc:Choice>
        </mc:AlternateContent>
        <mc:AlternateContent xmlns:mc="http://schemas.openxmlformats.org/markup-compatibility/2006">
          <mc:Choice Requires="x14">
            <control shapeId="45339" r:id="rId174" name="Check Box 283">
              <controlPr locked="0" defaultSize="0" autoFill="0" autoLine="0" autoPict="0">
                <anchor moveWithCells="1">
                  <from>
                    <xdr:col>8</xdr:col>
                    <xdr:colOff>63500</xdr:colOff>
                    <xdr:row>17</xdr:row>
                    <xdr:rowOff>38100</xdr:rowOff>
                  </from>
                  <to>
                    <xdr:col>8</xdr:col>
                    <xdr:colOff>279400</xdr:colOff>
                    <xdr:row>17</xdr:row>
                    <xdr:rowOff>241300</xdr:rowOff>
                  </to>
                </anchor>
              </controlPr>
            </control>
          </mc:Choice>
        </mc:AlternateContent>
        <mc:AlternateContent xmlns:mc="http://schemas.openxmlformats.org/markup-compatibility/2006">
          <mc:Choice Requires="x14">
            <control shapeId="45340" r:id="rId175" name="Check Box 284">
              <controlPr locked="0" defaultSize="0" autoFill="0" autoLine="0" autoPict="0">
                <anchor moveWithCells="1">
                  <from>
                    <xdr:col>9</xdr:col>
                    <xdr:colOff>63500</xdr:colOff>
                    <xdr:row>17</xdr:row>
                    <xdr:rowOff>38100</xdr:rowOff>
                  </from>
                  <to>
                    <xdr:col>9</xdr:col>
                    <xdr:colOff>279400</xdr:colOff>
                    <xdr:row>17</xdr:row>
                    <xdr:rowOff>241300</xdr:rowOff>
                  </to>
                </anchor>
              </controlPr>
            </control>
          </mc:Choice>
        </mc:AlternateContent>
        <mc:AlternateContent xmlns:mc="http://schemas.openxmlformats.org/markup-compatibility/2006">
          <mc:Choice Requires="x14">
            <control shapeId="45341" r:id="rId176" name="Check Box 285">
              <controlPr locked="0" defaultSize="0" autoFill="0" autoLine="0" autoPict="0">
                <anchor moveWithCells="1">
                  <from>
                    <xdr:col>10</xdr:col>
                    <xdr:colOff>50800</xdr:colOff>
                    <xdr:row>17</xdr:row>
                    <xdr:rowOff>38100</xdr:rowOff>
                  </from>
                  <to>
                    <xdr:col>10</xdr:col>
                    <xdr:colOff>279400</xdr:colOff>
                    <xdr:row>17</xdr:row>
                    <xdr:rowOff>241300</xdr:rowOff>
                  </to>
                </anchor>
              </controlPr>
            </control>
          </mc:Choice>
        </mc:AlternateContent>
        <mc:AlternateContent xmlns:mc="http://schemas.openxmlformats.org/markup-compatibility/2006">
          <mc:Choice Requires="x14">
            <control shapeId="45342" r:id="rId177" name="Check Box 286">
              <controlPr locked="0" defaultSize="0" autoFill="0" autoLine="0" autoPict="0">
                <anchor moveWithCells="1">
                  <from>
                    <xdr:col>7</xdr:col>
                    <xdr:colOff>63500</xdr:colOff>
                    <xdr:row>17</xdr:row>
                    <xdr:rowOff>50800</xdr:rowOff>
                  </from>
                  <to>
                    <xdr:col>7</xdr:col>
                    <xdr:colOff>279400</xdr:colOff>
                    <xdr:row>17</xdr:row>
                    <xdr:rowOff>228600</xdr:rowOff>
                  </to>
                </anchor>
              </controlPr>
            </control>
          </mc:Choice>
        </mc:AlternateContent>
        <mc:AlternateContent xmlns:mc="http://schemas.openxmlformats.org/markup-compatibility/2006">
          <mc:Choice Requires="x14">
            <control shapeId="45344" r:id="rId178" name="Check Box 288">
              <controlPr locked="0" defaultSize="0" autoFill="0" autoLine="0" autoPict="0">
                <anchor moveWithCells="1">
                  <from>
                    <xdr:col>7</xdr:col>
                    <xdr:colOff>63500</xdr:colOff>
                    <xdr:row>29</xdr:row>
                    <xdr:rowOff>38100</xdr:rowOff>
                  </from>
                  <to>
                    <xdr:col>7</xdr:col>
                    <xdr:colOff>279400</xdr:colOff>
                    <xdr:row>29</xdr:row>
                    <xdr:rowOff>241300</xdr:rowOff>
                  </to>
                </anchor>
              </controlPr>
            </control>
          </mc:Choice>
        </mc:AlternateContent>
        <mc:AlternateContent xmlns:mc="http://schemas.openxmlformats.org/markup-compatibility/2006">
          <mc:Choice Requires="x14">
            <control shapeId="45345" r:id="rId179" name="Check Box 289">
              <controlPr locked="0" defaultSize="0" autoFill="0" autoLine="0" autoPict="0">
                <anchor moveWithCells="1">
                  <from>
                    <xdr:col>8</xdr:col>
                    <xdr:colOff>63500</xdr:colOff>
                    <xdr:row>29</xdr:row>
                    <xdr:rowOff>38100</xdr:rowOff>
                  </from>
                  <to>
                    <xdr:col>8</xdr:col>
                    <xdr:colOff>279400</xdr:colOff>
                    <xdr:row>29</xdr:row>
                    <xdr:rowOff>241300</xdr:rowOff>
                  </to>
                </anchor>
              </controlPr>
            </control>
          </mc:Choice>
        </mc:AlternateContent>
        <mc:AlternateContent xmlns:mc="http://schemas.openxmlformats.org/markup-compatibility/2006">
          <mc:Choice Requires="x14">
            <control shapeId="45346" r:id="rId180" name="Check Box 290">
              <controlPr locked="0" defaultSize="0" autoFill="0" autoLine="0" autoPict="0">
                <anchor moveWithCells="1">
                  <from>
                    <xdr:col>9</xdr:col>
                    <xdr:colOff>63500</xdr:colOff>
                    <xdr:row>29</xdr:row>
                    <xdr:rowOff>38100</xdr:rowOff>
                  </from>
                  <to>
                    <xdr:col>9</xdr:col>
                    <xdr:colOff>279400</xdr:colOff>
                    <xdr:row>29</xdr:row>
                    <xdr:rowOff>241300</xdr:rowOff>
                  </to>
                </anchor>
              </controlPr>
            </control>
          </mc:Choice>
        </mc:AlternateContent>
        <mc:AlternateContent xmlns:mc="http://schemas.openxmlformats.org/markup-compatibility/2006">
          <mc:Choice Requires="x14">
            <control shapeId="45347" r:id="rId181" name="Check Box 291">
              <controlPr locked="0" defaultSize="0" autoFill="0" autoLine="0" autoPict="0">
                <anchor moveWithCells="1">
                  <from>
                    <xdr:col>10</xdr:col>
                    <xdr:colOff>63500</xdr:colOff>
                    <xdr:row>29</xdr:row>
                    <xdr:rowOff>50800</xdr:rowOff>
                  </from>
                  <to>
                    <xdr:col>10</xdr:col>
                    <xdr:colOff>279400</xdr:colOff>
                    <xdr:row>29</xdr:row>
                    <xdr:rowOff>241300</xdr:rowOff>
                  </to>
                </anchor>
              </controlPr>
            </control>
          </mc:Choice>
        </mc:AlternateContent>
        <mc:AlternateContent xmlns:mc="http://schemas.openxmlformats.org/markup-compatibility/2006">
          <mc:Choice Requires="x14">
            <control shapeId="45365" r:id="rId182" name="Check Box 309">
              <controlPr locked="0" defaultSize="0" autoFill="0" autoLine="0" autoPict="0">
                <anchor moveWithCells="1">
                  <from>
                    <xdr:col>24</xdr:col>
                    <xdr:colOff>50800</xdr:colOff>
                    <xdr:row>12</xdr:row>
                    <xdr:rowOff>50800</xdr:rowOff>
                  </from>
                  <to>
                    <xdr:col>24</xdr:col>
                    <xdr:colOff>279400</xdr:colOff>
                    <xdr:row>12</xdr:row>
                    <xdr:rowOff>241300</xdr:rowOff>
                  </to>
                </anchor>
              </controlPr>
            </control>
          </mc:Choice>
        </mc:AlternateContent>
        <mc:AlternateContent xmlns:mc="http://schemas.openxmlformats.org/markup-compatibility/2006">
          <mc:Choice Requires="x14">
            <control shapeId="45366" r:id="rId183" name="Check Box 310">
              <controlPr locked="0" defaultSize="0" autoFill="0" autoLine="0" autoPict="0">
                <anchor moveWithCells="1">
                  <from>
                    <xdr:col>25</xdr:col>
                    <xdr:colOff>25400</xdr:colOff>
                    <xdr:row>12</xdr:row>
                    <xdr:rowOff>50800</xdr:rowOff>
                  </from>
                  <to>
                    <xdr:col>25</xdr:col>
                    <xdr:colOff>304800</xdr:colOff>
                    <xdr:row>12</xdr:row>
                    <xdr:rowOff>241300</xdr:rowOff>
                  </to>
                </anchor>
              </controlPr>
            </control>
          </mc:Choice>
        </mc:AlternateContent>
        <mc:AlternateContent xmlns:mc="http://schemas.openxmlformats.org/markup-compatibility/2006">
          <mc:Choice Requires="x14">
            <control shapeId="45367" r:id="rId184" name="Check Box 311">
              <controlPr locked="0" defaultSize="0" autoFill="0" autoLine="0" autoPict="0">
                <anchor moveWithCells="1">
                  <from>
                    <xdr:col>26</xdr:col>
                    <xdr:colOff>25400</xdr:colOff>
                    <xdr:row>12</xdr:row>
                    <xdr:rowOff>50800</xdr:rowOff>
                  </from>
                  <to>
                    <xdr:col>26</xdr:col>
                    <xdr:colOff>304800</xdr:colOff>
                    <xdr:row>12</xdr:row>
                    <xdr:rowOff>241300</xdr:rowOff>
                  </to>
                </anchor>
              </controlPr>
            </control>
          </mc:Choice>
        </mc:AlternateContent>
        <mc:AlternateContent xmlns:mc="http://schemas.openxmlformats.org/markup-compatibility/2006">
          <mc:Choice Requires="x14">
            <control shapeId="45368" r:id="rId185" name="Check Box 312">
              <controlPr locked="0" defaultSize="0" autoFill="0" autoLine="0" autoPict="0">
                <anchor moveWithCells="1">
                  <from>
                    <xdr:col>27</xdr:col>
                    <xdr:colOff>25400</xdr:colOff>
                    <xdr:row>12</xdr:row>
                    <xdr:rowOff>50800</xdr:rowOff>
                  </from>
                  <to>
                    <xdr:col>27</xdr:col>
                    <xdr:colOff>304800</xdr:colOff>
                    <xdr:row>12</xdr:row>
                    <xdr:rowOff>241300</xdr:rowOff>
                  </to>
                </anchor>
              </controlPr>
            </control>
          </mc:Choice>
        </mc:AlternateContent>
        <mc:AlternateContent xmlns:mc="http://schemas.openxmlformats.org/markup-compatibility/2006">
          <mc:Choice Requires="x14">
            <control shapeId="45370" r:id="rId186" name="Check Box 314">
              <controlPr locked="0" defaultSize="0" autoFill="0" autoLine="0" autoPict="0">
                <anchor moveWithCells="1">
                  <from>
                    <xdr:col>10</xdr:col>
                    <xdr:colOff>38100</xdr:colOff>
                    <xdr:row>9</xdr:row>
                    <xdr:rowOff>38100</xdr:rowOff>
                  </from>
                  <to>
                    <xdr:col>10</xdr:col>
                    <xdr:colOff>304800</xdr:colOff>
                    <xdr:row>9</xdr:row>
                    <xdr:rowOff>241300</xdr:rowOff>
                  </to>
                </anchor>
              </controlPr>
            </control>
          </mc:Choice>
        </mc:AlternateContent>
        <mc:AlternateContent xmlns:mc="http://schemas.openxmlformats.org/markup-compatibility/2006">
          <mc:Choice Requires="x14">
            <control shapeId="45373" r:id="rId187" name="Check Box 317">
              <controlPr locked="0" defaultSize="0" autoFill="0" autoLine="0" autoPict="0">
                <anchor moveWithCells="1">
                  <from>
                    <xdr:col>7</xdr:col>
                    <xdr:colOff>38100</xdr:colOff>
                    <xdr:row>27</xdr:row>
                    <xdr:rowOff>76200</xdr:rowOff>
                  </from>
                  <to>
                    <xdr:col>7</xdr:col>
                    <xdr:colOff>304800</xdr:colOff>
                    <xdr:row>27</xdr:row>
                    <xdr:rowOff>203200</xdr:rowOff>
                  </to>
                </anchor>
              </controlPr>
            </control>
          </mc:Choice>
        </mc:AlternateContent>
        <mc:AlternateContent xmlns:mc="http://schemas.openxmlformats.org/markup-compatibility/2006">
          <mc:Choice Requires="x14">
            <control shapeId="45374" r:id="rId188" name="Check Box 318">
              <controlPr locked="0" defaultSize="0" autoFill="0" autoLine="0" autoPict="0">
                <anchor moveWithCells="1">
                  <from>
                    <xdr:col>8</xdr:col>
                    <xdr:colOff>38100</xdr:colOff>
                    <xdr:row>27</xdr:row>
                    <xdr:rowOff>50800</xdr:rowOff>
                  </from>
                  <to>
                    <xdr:col>8</xdr:col>
                    <xdr:colOff>304800</xdr:colOff>
                    <xdr:row>27</xdr:row>
                    <xdr:rowOff>241300</xdr:rowOff>
                  </to>
                </anchor>
              </controlPr>
            </control>
          </mc:Choice>
        </mc:AlternateContent>
        <mc:AlternateContent xmlns:mc="http://schemas.openxmlformats.org/markup-compatibility/2006">
          <mc:Choice Requires="x14">
            <control shapeId="45375" r:id="rId189" name="Check Box 319">
              <controlPr locked="0" defaultSize="0" autoFill="0" autoLine="0" autoPict="0">
                <anchor moveWithCells="1">
                  <from>
                    <xdr:col>9</xdr:col>
                    <xdr:colOff>38100</xdr:colOff>
                    <xdr:row>27</xdr:row>
                    <xdr:rowOff>50800</xdr:rowOff>
                  </from>
                  <to>
                    <xdr:col>9</xdr:col>
                    <xdr:colOff>304800</xdr:colOff>
                    <xdr:row>27</xdr:row>
                    <xdr:rowOff>241300</xdr:rowOff>
                  </to>
                </anchor>
              </controlPr>
            </control>
          </mc:Choice>
        </mc:AlternateContent>
        <mc:AlternateContent xmlns:mc="http://schemas.openxmlformats.org/markup-compatibility/2006">
          <mc:Choice Requires="x14">
            <control shapeId="45376" r:id="rId190" name="Check Box 320">
              <controlPr locked="0" defaultSize="0" autoFill="0" autoLine="0" autoPict="0">
                <anchor moveWithCells="1">
                  <from>
                    <xdr:col>10</xdr:col>
                    <xdr:colOff>38100</xdr:colOff>
                    <xdr:row>27</xdr:row>
                    <xdr:rowOff>38100</xdr:rowOff>
                  </from>
                  <to>
                    <xdr:col>10</xdr:col>
                    <xdr:colOff>304800</xdr:colOff>
                    <xdr:row>27</xdr:row>
                    <xdr:rowOff>241300</xdr:rowOff>
                  </to>
                </anchor>
              </controlPr>
            </control>
          </mc:Choice>
        </mc:AlternateContent>
        <mc:AlternateContent xmlns:mc="http://schemas.openxmlformats.org/markup-compatibility/2006">
          <mc:Choice Requires="x14">
            <control shapeId="45377" r:id="rId191" name="Check Box 321">
              <controlPr locked="0" defaultSize="0" autoFill="0" autoLine="0" autoPict="0">
                <anchor moveWithCells="1">
                  <from>
                    <xdr:col>7</xdr:col>
                    <xdr:colOff>50800</xdr:colOff>
                    <xdr:row>28</xdr:row>
                    <xdr:rowOff>38100</xdr:rowOff>
                  </from>
                  <to>
                    <xdr:col>7</xdr:col>
                    <xdr:colOff>279400</xdr:colOff>
                    <xdr:row>28</xdr:row>
                    <xdr:rowOff>241300</xdr:rowOff>
                  </to>
                </anchor>
              </controlPr>
            </control>
          </mc:Choice>
        </mc:AlternateContent>
        <mc:AlternateContent xmlns:mc="http://schemas.openxmlformats.org/markup-compatibility/2006">
          <mc:Choice Requires="x14">
            <control shapeId="45378" r:id="rId192" name="Check Box 322">
              <controlPr locked="0" defaultSize="0" autoFill="0" autoLine="0" autoPict="0">
                <anchor moveWithCells="1">
                  <from>
                    <xdr:col>8</xdr:col>
                    <xdr:colOff>38100</xdr:colOff>
                    <xdr:row>28</xdr:row>
                    <xdr:rowOff>63500</xdr:rowOff>
                  </from>
                  <to>
                    <xdr:col>8</xdr:col>
                    <xdr:colOff>304800</xdr:colOff>
                    <xdr:row>28</xdr:row>
                    <xdr:rowOff>228600</xdr:rowOff>
                  </to>
                </anchor>
              </controlPr>
            </control>
          </mc:Choice>
        </mc:AlternateContent>
        <mc:AlternateContent xmlns:mc="http://schemas.openxmlformats.org/markup-compatibility/2006">
          <mc:Choice Requires="x14">
            <control shapeId="45379" r:id="rId193" name="Check Box 323">
              <controlPr locked="0" defaultSize="0" autoFill="0" autoLine="0" autoPict="0">
                <anchor moveWithCells="1">
                  <from>
                    <xdr:col>9</xdr:col>
                    <xdr:colOff>38100</xdr:colOff>
                    <xdr:row>28</xdr:row>
                    <xdr:rowOff>63500</xdr:rowOff>
                  </from>
                  <to>
                    <xdr:col>9</xdr:col>
                    <xdr:colOff>304800</xdr:colOff>
                    <xdr:row>28</xdr:row>
                    <xdr:rowOff>228600</xdr:rowOff>
                  </to>
                </anchor>
              </controlPr>
            </control>
          </mc:Choice>
        </mc:AlternateContent>
        <mc:AlternateContent xmlns:mc="http://schemas.openxmlformats.org/markup-compatibility/2006">
          <mc:Choice Requires="x14">
            <control shapeId="45380" r:id="rId194" name="Check Box 324">
              <controlPr locked="0" defaultSize="0" autoFill="0" autoLine="0" autoPict="0">
                <anchor moveWithCells="1">
                  <from>
                    <xdr:col>10</xdr:col>
                    <xdr:colOff>38100</xdr:colOff>
                    <xdr:row>28</xdr:row>
                    <xdr:rowOff>38100</xdr:rowOff>
                  </from>
                  <to>
                    <xdr:col>10</xdr:col>
                    <xdr:colOff>304800</xdr:colOff>
                    <xdr:row>28</xdr:row>
                    <xdr:rowOff>254000</xdr:rowOff>
                  </to>
                </anchor>
              </controlPr>
            </control>
          </mc:Choice>
        </mc:AlternateContent>
        <mc:AlternateContent xmlns:mc="http://schemas.openxmlformats.org/markup-compatibility/2006">
          <mc:Choice Requires="x14">
            <control shapeId="45401" r:id="rId195" name="Check Box 345">
              <controlPr locked="0" defaultSize="0" autoFill="0" autoLine="0" autoPict="0">
                <anchor moveWithCells="1">
                  <from>
                    <xdr:col>24</xdr:col>
                    <xdr:colOff>50800</xdr:colOff>
                    <xdr:row>10</xdr:row>
                    <xdr:rowOff>63500</xdr:rowOff>
                  </from>
                  <to>
                    <xdr:col>24</xdr:col>
                    <xdr:colOff>279400</xdr:colOff>
                    <xdr:row>10</xdr:row>
                    <xdr:rowOff>228600</xdr:rowOff>
                  </to>
                </anchor>
              </controlPr>
            </control>
          </mc:Choice>
        </mc:AlternateContent>
        <mc:AlternateContent xmlns:mc="http://schemas.openxmlformats.org/markup-compatibility/2006">
          <mc:Choice Requires="x14">
            <control shapeId="45402" r:id="rId196" name="Check Box 346">
              <controlPr locked="0" defaultSize="0" autoFill="0" autoLine="0" autoPict="0">
                <anchor moveWithCells="1">
                  <from>
                    <xdr:col>25</xdr:col>
                    <xdr:colOff>50800</xdr:colOff>
                    <xdr:row>10</xdr:row>
                    <xdr:rowOff>50800</xdr:rowOff>
                  </from>
                  <to>
                    <xdr:col>25</xdr:col>
                    <xdr:colOff>304800</xdr:colOff>
                    <xdr:row>10</xdr:row>
                    <xdr:rowOff>241300</xdr:rowOff>
                  </to>
                </anchor>
              </controlPr>
            </control>
          </mc:Choice>
        </mc:AlternateContent>
        <mc:AlternateContent xmlns:mc="http://schemas.openxmlformats.org/markup-compatibility/2006">
          <mc:Choice Requires="x14">
            <control shapeId="45403" r:id="rId197" name="Check Box 347">
              <controlPr locked="0" defaultSize="0" autoFill="0" autoLine="0" autoPict="0">
                <anchor moveWithCells="1">
                  <from>
                    <xdr:col>26</xdr:col>
                    <xdr:colOff>50800</xdr:colOff>
                    <xdr:row>10</xdr:row>
                    <xdr:rowOff>50800</xdr:rowOff>
                  </from>
                  <to>
                    <xdr:col>26</xdr:col>
                    <xdr:colOff>304800</xdr:colOff>
                    <xdr:row>10</xdr:row>
                    <xdr:rowOff>228600</xdr:rowOff>
                  </to>
                </anchor>
              </controlPr>
            </control>
          </mc:Choice>
        </mc:AlternateContent>
        <mc:AlternateContent xmlns:mc="http://schemas.openxmlformats.org/markup-compatibility/2006">
          <mc:Choice Requires="x14">
            <control shapeId="45404" r:id="rId198" name="Check Box 348">
              <controlPr locked="0" defaultSize="0" autoFill="0" autoLine="0" autoPict="0">
                <anchor moveWithCells="1">
                  <from>
                    <xdr:col>27</xdr:col>
                    <xdr:colOff>38100</xdr:colOff>
                    <xdr:row>10</xdr:row>
                    <xdr:rowOff>50800</xdr:rowOff>
                  </from>
                  <to>
                    <xdr:col>27</xdr:col>
                    <xdr:colOff>304800</xdr:colOff>
                    <xdr:row>10</xdr:row>
                    <xdr:rowOff>241300</xdr:rowOff>
                  </to>
                </anchor>
              </controlPr>
            </control>
          </mc:Choice>
        </mc:AlternateContent>
        <mc:AlternateContent xmlns:mc="http://schemas.openxmlformats.org/markup-compatibility/2006">
          <mc:Choice Requires="x14">
            <control shapeId="45405" r:id="rId199" name="Check Box 349">
              <controlPr locked="0" defaultSize="0" autoFill="0" autoLine="0" autoPict="0">
                <anchor moveWithCells="1">
                  <from>
                    <xdr:col>24</xdr:col>
                    <xdr:colOff>63500</xdr:colOff>
                    <xdr:row>11</xdr:row>
                    <xdr:rowOff>50800</xdr:rowOff>
                  </from>
                  <to>
                    <xdr:col>24</xdr:col>
                    <xdr:colOff>279400</xdr:colOff>
                    <xdr:row>11</xdr:row>
                    <xdr:rowOff>241300</xdr:rowOff>
                  </to>
                </anchor>
              </controlPr>
            </control>
          </mc:Choice>
        </mc:AlternateContent>
        <mc:AlternateContent xmlns:mc="http://schemas.openxmlformats.org/markup-compatibility/2006">
          <mc:Choice Requires="x14">
            <control shapeId="45406" r:id="rId200" name="Check Box 350">
              <controlPr locked="0" defaultSize="0" autoFill="0" autoLine="0" autoPict="0">
                <anchor moveWithCells="1">
                  <from>
                    <xdr:col>25</xdr:col>
                    <xdr:colOff>50800</xdr:colOff>
                    <xdr:row>11</xdr:row>
                    <xdr:rowOff>50800</xdr:rowOff>
                  </from>
                  <to>
                    <xdr:col>25</xdr:col>
                    <xdr:colOff>304800</xdr:colOff>
                    <xdr:row>11</xdr:row>
                    <xdr:rowOff>241300</xdr:rowOff>
                  </to>
                </anchor>
              </controlPr>
            </control>
          </mc:Choice>
        </mc:AlternateContent>
        <mc:AlternateContent xmlns:mc="http://schemas.openxmlformats.org/markup-compatibility/2006">
          <mc:Choice Requires="x14">
            <control shapeId="45407" r:id="rId201" name="Check Box 351">
              <controlPr locked="0" defaultSize="0" autoFill="0" autoLine="0" autoPict="0">
                <anchor moveWithCells="1">
                  <from>
                    <xdr:col>26</xdr:col>
                    <xdr:colOff>38100</xdr:colOff>
                    <xdr:row>11</xdr:row>
                    <xdr:rowOff>50800</xdr:rowOff>
                  </from>
                  <to>
                    <xdr:col>26</xdr:col>
                    <xdr:colOff>304800</xdr:colOff>
                    <xdr:row>11</xdr:row>
                    <xdr:rowOff>241300</xdr:rowOff>
                  </to>
                </anchor>
              </controlPr>
            </control>
          </mc:Choice>
        </mc:AlternateContent>
        <mc:AlternateContent xmlns:mc="http://schemas.openxmlformats.org/markup-compatibility/2006">
          <mc:Choice Requires="x14">
            <control shapeId="45408" r:id="rId202" name="Check Box 352">
              <controlPr locked="0" defaultSize="0" autoFill="0" autoLine="0" autoPict="0">
                <anchor moveWithCells="1">
                  <from>
                    <xdr:col>27</xdr:col>
                    <xdr:colOff>50800</xdr:colOff>
                    <xdr:row>11</xdr:row>
                    <xdr:rowOff>50800</xdr:rowOff>
                  </from>
                  <to>
                    <xdr:col>27</xdr:col>
                    <xdr:colOff>279400</xdr:colOff>
                    <xdr:row>11</xdr:row>
                    <xdr:rowOff>228600</xdr:rowOff>
                  </to>
                </anchor>
              </controlPr>
            </control>
          </mc:Choice>
        </mc:AlternateContent>
        <mc:AlternateContent xmlns:mc="http://schemas.openxmlformats.org/markup-compatibility/2006">
          <mc:Choice Requires="x14">
            <control shapeId="45409" r:id="rId203" name="Check Box 353">
              <controlPr locked="0" defaultSize="0" autoFill="0" autoLine="0" autoPict="0">
                <anchor moveWithCells="1">
                  <from>
                    <xdr:col>24</xdr:col>
                    <xdr:colOff>50800</xdr:colOff>
                    <xdr:row>21</xdr:row>
                    <xdr:rowOff>63500</xdr:rowOff>
                  </from>
                  <to>
                    <xdr:col>24</xdr:col>
                    <xdr:colOff>279400</xdr:colOff>
                    <xdr:row>21</xdr:row>
                    <xdr:rowOff>228600</xdr:rowOff>
                  </to>
                </anchor>
              </controlPr>
            </control>
          </mc:Choice>
        </mc:AlternateContent>
        <mc:AlternateContent xmlns:mc="http://schemas.openxmlformats.org/markup-compatibility/2006">
          <mc:Choice Requires="x14">
            <control shapeId="45410" r:id="rId204" name="Check Box 354">
              <controlPr locked="0" defaultSize="0" autoFill="0" autoLine="0" autoPict="0">
                <anchor moveWithCells="1">
                  <from>
                    <xdr:col>25</xdr:col>
                    <xdr:colOff>25400</xdr:colOff>
                    <xdr:row>21</xdr:row>
                    <xdr:rowOff>50800</xdr:rowOff>
                  </from>
                  <to>
                    <xdr:col>25</xdr:col>
                    <xdr:colOff>304800</xdr:colOff>
                    <xdr:row>21</xdr:row>
                    <xdr:rowOff>241300</xdr:rowOff>
                  </to>
                </anchor>
              </controlPr>
            </control>
          </mc:Choice>
        </mc:AlternateContent>
        <mc:AlternateContent xmlns:mc="http://schemas.openxmlformats.org/markup-compatibility/2006">
          <mc:Choice Requires="x14">
            <control shapeId="45411" r:id="rId205" name="Check Box 355">
              <controlPr locked="0" defaultSize="0" autoFill="0" autoLine="0" autoPict="0">
                <anchor moveWithCells="1">
                  <from>
                    <xdr:col>26</xdr:col>
                    <xdr:colOff>50800</xdr:colOff>
                    <xdr:row>21</xdr:row>
                    <xdr:rowOff>50800</xdr:rowOff>
                  </from>
                  <to>
                    <xdr:col>26</xdr:col>
                    <xdr:colOff>279400</xdr:colOff>
                    <xdr:row>21</xdr:row>
                    <xdr:rowOff>228600</xdr:rowOff>
                  </to>
                </anchor>
              </controlPr>
            </control>
          </mc:Choice>
        </mc:AlternateContent>
        <mc:AlternateContent xmlns:mc="http://schemas.openxmlformats.org/markup-compatibility/2006">
          <mc:Choice Requires="x14">
            <control shapeId="45412" r:id="rId206" name="Check Box 356">
              <controlPr locked="0" defaultSize="0" autoFill="0" autoLine="0" autoPict="0">
                <anchor moveWithCells="1">
                  <from>
                    <xdr:col>27</xdr:col>
                    <xdr:colOff>38100</xdr:colOff>
                    <xdr:row>21</xdr:row>
                    <xdr:rowOff>38100</xdr:rowOff>
                  </from>
                  <to>
                    <xdr:col>27</xdr:col>
                    <xdr:colOff>304800</xdr:colOff>
                    <xdr:row>21</xdr:row>
                    <xdr:rowOff>241300</xdr:rowOff>
                  </to>
                </anchor>
              </controlPr>
            </control>
          </mc:Choice>
        </mc:AlternateContent>
        <mc:AlternateContent xmlns:mc="http://schemas.openxmlformats.org/markup-compatibility/2006">
          <mc:Choice Requires="x14">
            <control shapeId="45413" r:id="rId207" name="Check Box 357">
              <controlPr locked="0" defaultSize="0" autoFill="0" autoLine="0" autoPict="0">
                <anchor moveWithCells="1">
                  <from>
                    <xdr:col>24</xdr:col>
                    <xdr:colOff>38100</xdr:colOff>
                    <xdr:row>29</xdr:row>
                    <xdr:rowOff>50800</xdr:rowOff>
                  </from>
                  <to>
                    <xdr:col>24</xdr:col>
                    <xdr:colOff>304800</xdr:colOff>
                    <xdr:row>29</xdr:row>
                    <xdr:rowOff>228600</xdr:rowOff>
                  </to>
                </anchor>
              </controlPr>
            </control>
          </mc:Choice>
        </mc:AlternateContent>
        <mc:AlternateContent xmlns:mc="http://schemas.openxmlformats.org/markup-compatibility/2006">
          <mc:Choice Requires="x14">
            <control shapeId="45414" r:id="rId208" name="Check Box 358">
              <controlPr locked="0" defaultSize="0" autoFill="0" autoLine="0" autoPict="0">
                <anchor moveWithCells="1">
                  <from>
                    <xdr:col>25</xdr:col>
                    <xdr:colOff>50800</xdr:colOff>
                    <xdr:row>29</xdr:row>
                    <xdr:rowOff>50800</xdr:rowOff>
                  </from>
                  <to>
                    <xdr:col>25</xdr:col>
                    <xdr:colOff>304800</xdr:colOff>
                    <xdr:row>29</xdr:row>
                    <xdr:rowOff>241300</xdr:rowOff>
                  </to>
                </anchor>
              </controlPr>
            </control>
          </mc:Choice>
        </mc:AlternateContent>
        <mc:AlternateContent xmlns:mc="http://schemas.openxmlformats.org/markup-compatibility/2006">
          <mc:Choice Requires="x14">
            <control shapeId="45415" r:id="rId209" name="Check Box 359">
              <controlPr locked="0" defaultSize="0" autoFill="0" autoLine="0" autoPict="0">
                <anchor moveWithCells="1">
                  <from>
                    <xdr:col>26</xdr:col>
                    <xdr:colOff>38100</xdr:colOff>
                    <xdr:row>29</xdr:row>
                    <xdr:rowOff>50800</xdr:rowOff>
                  </from>
                  <to>
                    <xdr:col>26</xdr:col>
                    <xdr:colOff>304800</xdr:colOff>
                    <xdr:row>29</xdr:row>
                    <xdr:rowOff>241300</xdr:rowOff>
                  </to>
                </anchor>
              </controlPr>
            </control>
          </mc:Choice>
        </mc:AlternateContent>
        <mc:AlternateContent xmlns:mc="http://schemas.openxmlformats.org/markup-compatibility/2006">
          <mc:Choice Requires="x14">
            <control shapeId="45416" r:id="rId210" name="Check Box 360">
              <controlPr locked="0" defaultSize="0" autoFill="0" autoLine="0" autoPict="0">
                <anchor moveWithCells="1">
                  <from>
                    <xdr:col>27</xdr:col>
                    <xdr:colOff>38100</xdr:colOff>
                    <xdr:row>29</xdr:row>
                    <xdr:rowOff>38100</xdr:rowOff>
                  </from>
                  <to>
                    <xdr:col>27</xdr:col>
                    <xdr:colOff>304800</xdr:colOff>
                    <xdr:row>29</xdr:row>
                    <xdr:rowOff>241300</xdr:rowOff>
                  </to>
                </anchor>
              </controlPr>
            </control>
          </mc:Choice>
        </mc:AlternateContent>
        <mc:AlternateContent xmlns:mc="http://schemas.openxmlformats.org/markup-compatibility/2006">
          <mc:Choice Requires="x14">
            <control shapeId="45417" r:id="rId211" name="Check Box 361">
              <controlPr locked="0" defaultSize="0" autoFill="0" autoLine="0" autoPict="0">
                <anchor moveWithCells="1">
                  <from>
                    <xdr:col>24</xdr:col>
                    <xdr:colOff>38100</xdr:colOff>
                    <xdr:row>30</xdr:row>
                    <xdr:rowOff>63500</xdr:rowOff>
                  </from>
                  <to>
                    <xdr:col>24</xdr:col>
                    <xdr:colOff>304800</xdr:colOff>
                    <xdr:row>30</xdr:row>
                    <xdr:rowOff>228600</xdr:rowOff>
                  </to>
                </anchor>
              </controlPr>
            </control>
          </mc:Choice>
        </mc:AlternateContent>
        <mc:AlternateContent xmlns:mc="http://schemas.openxmlformats.org/markup-compatibility/2006">
          <mc:Choice Requires="x14">
            <control shapeId="45418" r:id="rId212" name="Check Box 362">
              <controlPr locked="0" defaultSize="0" autoFill="0" autoLine="0" autoPict="0">
                <anchor moveWithCells="1">
                  <from>
                    <xdr:col>25</xdr:col>
                    <xdr:colOff>50800</xdr:colOff>
                    <xdr:row>30</xdr:row>
                    <xdr:rowOff>50800</xdr:rowOff>
                  </from>
                  <to>
                    <xdr:col>25</xdr:col>
                    <xdr:colOff>304800</xdr:colOff>
                    <xdr:row>30</xdr:row>
                    <xdr:rowOff>241300</xdr:rowOff>
                  </to>
                </anchor>
              </controlPr>
            </control>
          </mc:Choice>
        </mc:AlternateContent>
        <mc:AlternateContent xmlns:mc="http://schemas.openxmlformats.org/markup-compatibility/2006">
          <mc:Choice Requires="x14">
            <control shapeId="45419" r:id="rId213" name="Check Box 363">
              <controlPr locked="0" defaultSize="0" autoFill="0" autoLine="0" autoPict="0">
                <anchor moveWithCells="1">
                  <from>
                    <xdr:col>26</xdr:col>
                    <xdr:colOff>38100</xdr:colOff>
                    <xdr:row>30</xdr:row>
                    <xdr:rowOff>50800</xdr:rowOff>
                  </from>
                  <to>
                    <xdr:col>26</xdr:col>
                    <xdr:colOff>304800</xdr:colOff>
                    <xdr:row>30</xdr:row>
                    <xdr:rowOff>228600</xdr:rowOff>
                  </to>
                </anchor>
              </controlPr>
            </control>
          </mc:Choice>
        </mc:AlternateContent>
        <mc:AlternateContent xmlns:mc="http://schemas.openxmlformats.org/markup-compatibility/2006">
          <mc:Choice Requires="x14">
            <control shapeId="45420" r:id="rId214" name="Check Box 364">
              <controlPr locked="0" defaultSize="0" autoFill="0" autoLine="0" autoPict="0">
                <anchor moveWithCells="1">
                  <from>
                    <xdr:col>27</xdr:col>
                    <xdr:colOff>25400</xdr:colOff>
                    <xdr:row>30</xdr:row>
                    <xdr:rowOff>50800</xdr:rowOff>
                  </from>
                  <to>
                    <xdr:col>27</xdr:col>
                    <xdr:colOff>304800</xdr:colOff>
                    <xdr:row>30</xdr:row>
                    <xdr:rowOff>241300</xdr:rowOff>
                  </to>
                </anchor>
              </controlPr>
            </control>
          </mc:Choice>
        </mc:AlternateContent>
        <mc:AlternateContent xmlns:mc="http://schemas.openxmlformats.org/markup-compatibility/2006">
          <mc:Choice Requires="x14">
            <control shapeId="45421" r:id="rId215" name="Check Box 365">
              <controlPr locked="0" defaultSize="0" autoFill="0" autoLine="0" autoPict="0">
                <anchor moveWithCells="1">
                  <from>
                    <xdr:col>24</xdr:col>
                    <xdr:colOff>38100</xdr:colOff>
                    <xdr:row>32</xdr:row>
                    <xdr:rowOff>50800</xdr:rowOff>
                  </from>
                  <to>
                    <xdr:col>24</xdr:col>
                    <xdr:colOff>304800</xdr:colOff>
                    <xdr:row>32</xdr:row>
                    <xdr:rowOff>241300</xdr:rowOff>
                  </to>
                </anchor>
              </controlPr>
            </control>
          </mc:Choice>
        </mc:AlternateContent>
        <mc:AlternateContent xmlns:mc="http://schemas.openxmlformats.org/markup-compatibility/2006">
          <mc:Choice Requires="x14">
            <control shapeId="45422" r:id="rId216" name="Check Box 366">
              <controlPr locked="0" defaultSize="0" autoFill="0" autoLine="0" autoPict="0">
                <anchor moveWithCells="1">
                  <from>
                    <xdr:col>25</xdr:col>
                    <xdr:colOff>38100</xdr:colOff>
                    <xdr:row>32</xdr:row>
                    <xdr:rowOff>50800</xdr:rowOff>
                  </from>
                  <to>
                    <xdr:col>25</xdr:col>
                    <xdr:colOff>304800</xdr:colOff>
                    <xdr:row>32</xdr:row>
                    <xdr:rowOff>241300</xdr:rowOff>
                  </to>
                </anchor>
              </controlPr>
            </control>
          </mc:Choice>
        </mc:AlternateContent>
        <mc:AlternateContent xmlns:mc="http://schemas.openxmlformats.org/markup-compatibility/2006">
          <mc:Choice Requires="x14">
            <control shapeId="45423" r:id="rId217" name="Check Box 367">
              <controlPr locked="0" defaultSize="0" autoFill="0" autoLine="0" autoPict="0">
                <anchor moveWithCells="1">
                  <from>
                    <xdr:col>26</xdr:col>
                    <xdr:colOff>38100</xdr:colOff>
                    <xdr:row>32</xdr:row>
                    <xdr:rowOff>50800</xdr:rowOff>
                  </from>
                  <to>
                    <xdr:col>26</xdr:col>
                    <xdr:colOff>304800</xdr:colOff>
                    <xdr:row>32</xdr:row>
                    <xdr:rowOff>241300</xdr:rowOff>
                  </to>
                </anchor>
              </controlPr>
            </control>
          </mc:Choice>
        </mc:AlternateContent>
        <mc:AlternateContent xmlns:mc="http://schemas.openxmlformats.org/markup-compatibility/2006">
          <mc:Choice Requires="x14">
            <control shapeId="45424" r:id="rId218" name="Check Box 368">
              <controlPr locked="0" defaultSize="0" autoFill="0" autoLine="0" autoPict="0">
                <anchor moveWithCells="1">
                  <from>
                    <xdr:col>27</xdr:col>
                    <xdr:colOff>50800</xdr:colOff>
                    <xdr:row>32</xdr:row>
                    <xdr:rowOff>50800</xdr:rowOff>
                  </from>
                  <to>
                    <xdr:col>27</xdr:col>
                    <xdr:colOff>279400</xdr:colOff>
                    <xdr:row>32</xdr:row>
                    <xdr:rowOff>228600</xdr:rowOff>
                  </to>
                </anchor>
              </controlPr>
            </control>
          </mc:Choice>
        </mc:AlternateContent>
        <mc:AlternateContent xmlns:mc="http://schemas.openxmlformats.org/markup-compatibility/2006">
          <mc:Choice Requires="x14">
            <control shapeId="45425" r:id="rId219" name="Check Box 369">
              <controlPr locked="0" defaultSize="0" autoFill="0" autoLine="0" autoPict="0">
                <anchor moveWithCells="1">
                  <from>
                    <xdr:col>24</xdr:col>
                    <xdr:colOff>50800</xdr:colOff>
                    <xdr:row>36</xdr:row>
                    <xdr:rowOff>38100</xdr:rowOff>
                  </from>
                  <to>
                    <xdr:col>24</xdr:col>
                    <xdr:colOff>279400</xdr:colOff>
                    <xdr:row>36</xdr:row>
                    <xdr:rowOff>241300</xdr:rowOff>
                  </to>
                </anchor>
              </controlPr>
            </control>
          </mc:Choice>
        </mc:AlternateContent>
        <mc:AlternateContent xmlns:mc="http://schemas.openxmlformats.org/markup-compatibility/2006">
          <mc:Choice Requires="x14">
            <control shapeId="45426" r:id="rId220" name="Check Box 370">
              <controlPr locked="0" defaultSize="0" autoFill="0" autoLine="0" autoPict="0">
                <anchor moveWithCells="1">
                  <from>
                    <xdr:col>25</xdr:col>
                    <xdr:colOff>50800</xdr:colOff>
                    <xdr:row>36</xdr:row>
                    <xdr:rowOff>38100</xdr:rowOff>
                  </from>
                  <to>
                    <xdr:col>25</xdr:col>
                    <xdr:colOff>279400</xdr:colOff>
                    <xdr:row>36</xdr:row>
                    <xdr:rowOff>241300</xdr:rowOff>
                  </to>
                </anchor>
              </controlPr>
            </control>
          </mc:Choice>
        </mc:AlternateContent>
        <mc:AlternateContent xmlns:mc="http://schemas.openxmlformats.org/markup-compatibility/2006">
          <mc:Choice Requires="x14">
            <control shapeId="45427" r:id="rId221" name="Check Box 371">
              <controlPr locked="0" defaultSize="0" autoFill="0" autoLine="0" autoPict="0">
                <anchor moveWithCells="1">
                  <from>
                    <xdr:col>26</xdr:col>
                    <xdr:colOff>25400</xdr:colOff>
                    <xdr:row>36</xdr:row>
                    <xdr:rowOff>38100</xdr:rowOff>
                  </from>
                  <to>
                    <xdr:col>26</xdr:col>
                    <xdr:colOff>304800</xdr:colOff>
                    <xdr:row>36</xdr:row>
                    <xdr:rowOff>241300</xdr:rowOff>
                  </to>
                </anchor>
              </controlPr>
            </control>
          </mc:Choice>
        </mc:AlternateContent>
        <mc:AlternateContent xmlns:mc="http://schemas.openxmlformats.org/markup-compatibility/2006">
          <mc:Choice Requires="x14">
            <control shapeId="45428" r:id="rId222" name="Check Box 372">
              <controlPr locked="0" defaultSize="0" autoFill="0" autoLine="0" autoPict="0" macro="[0]!CheckBox84_Click">
                <anchor moveWithCells="1">
                  <from>
                    <xdr:col>27</xdr:col>
                    <xdr:colOff>38100</xdr:colOff>
                    <xdr:row>36</xdr:row>
                    <xdr:rowOff>50800</xdr:rowOff>
                  </from>
                  <to>
                    <xdr:col>27</xdr:col>
                    <xdr:colOff>304800</xdr:colOff>
                    <xdr:row>36</xdr:row>
                    <xdr:rowOff>241300</xdr:rowOff>
                  </to>
                </anchor>
              </controlPr>
            </control>
          </mc:Choice>
        </mc:AlternateContent>
        <mc:AlternateContent xmlns:mc="http://schemas.openxmlformats.org/markup-compatibility/2006">
          <mc:Choice Requires="x14">
            <control shapeId="45433" r:id="rId223" name="Check Box 377">
              <controlPr locked="0" defaultSize="0" autoFill="0" autoLine="0" autoPict="0">
                <anchor moveWithCells="1">
                  <from>
                    <xdr:col>24</xdr:col>
                    <xdr:colOff>50800</xdr:colOff>
                    <xdr:row>41</xdr:row>
                    <xdr:rowOff>50800</xdr:rowOff>
                  </from>
                  <to>
                    <xdr:col>24</xdr:col>
                    <xdr:colOff>279400</xdr:colOff>
                    <xdr:row>41</xdr:row>
                    <xdr:rowOff>228600</xdr:rowOff>
                  </to>
                </anchor>
              </controlPr>
            </control>
          </mc:Choice>
        </mc:AlternateContent>
        <mc:AlternateContent xmlns:mc="http://schemas.openxmlformats.org/markup-compatibility/2006">
          <mc:Choice Requires="x14">
            <control shapeId="45434" r:id="rId224" name="Check Box 378">
              <controlPr locked="0" defaultSize="0" autoFill="0" autoLine="0" autoPict="0">
                <anchor moveWithCells="1">
                  <from>
                    <xdr:col>25</xdr:col>
                    <xdr:colOff>50800</xdr:colOff>
                    <xdr:row>41</xdr:row>
                    <xdr:rowOff>38100</xdr:rowOff>
                  </from>
                  <to>
                    <xdr:col>25</xdr:col>
                    <xdr:colOff>304800</xdr:colOff>
                    <xdr:row>41</xdr:row>
                    <xdr:rowOff>241300</xdr:rowOff>
                  </to>
                </anchor>
              </controlPr>
            </control>
          </mc:Choice>
        </mc:AlternateContent>
        <mc:AlternateContent xmlns:mc="http://schemas.openxmlformats.org/markup-compatibility/2006">
          <mc:Choice Requires="x14">
            <control shapeId="45435" r:id="rId225" name="Check Box 379">
              <controlPr locked="0" defaultSize="0" autoFill="0" autoLine="0" autoPict="0">
                <anchor moveWithCells="1">
                  <from>
                    <xdr:col>26</xdr:col>
                    <xdr:colOff>50800</xdr:colOff>
                    <xdr:row>41</xdr:row>
                    <xdr:rowOff>50800</xdr:rowOff>
                  </from>
                  <to>
                    <xdr:col>26</xdr:col>
                    <xdr:colOff>304800</xdr:colOff>
                    <xdr:row>41</xdr:row>
                    <xdr:rowOff>241300</xdr:rowOff>
                  </to>
                </anchor>
              </controlPr>
            </control>
          </mc:Choice>
        </mc:AlternateContent>
        <mc:AlternateContent xmlns:mc="http://schemas.openxmlformats.org/markup-compatibility/2006">
          <mc:Choice Requires="x14">
            <control shapeId="45436" r:id="rId226" name="Check Box 380">
              <controlPr locked="0" defaultSize="0" autoFill="0" autoLine="0" autoPict="0">
                <anchor moveWithCells="1">
                  <from>
                    <xdr:col>27</xdr:col>
                    <xdr:colOff>38100</xdr:colOff>
                    <xdr:row>41</xdr:row>
                    <xdr:rowOff>38100</xdr:rowOff>
                  </from>
                  <to>
                    <xdr:col>27</xdr:col>
                    <xdr:colOff>304800</xdr:colOff>
                    <xdr:row>41</xdr:row>
                    <xdr:rowOff>241300</xdr:rowOff>
                  </to>
                </anchor>
              </controlPr>
            </control>
          </mc:Choice>
        </mc:AlternateContent>
        <mc:AlternateContent xmlns:mc="http://schemas.openxmlformats.org/markup-compatibility/2006">
          <mc:Choice Requires="x14">
            <control shapeId="45437" r:id="rId227" name="Check Box 381">
              <controlPr locked="0" defaultSize="0" autoFill="0" autoLine="0" autoPict="0">
                <anchor moveWithCells="1">
                  <from>
                    <xdr:col>24</xdr:col>
                    <xdr:colOff>50800</xdr:colOff>
                    <xdr:row>46</xdr:row>
                    <xdr:rowOff>50800</xdr:rowOff>
                  </from>
                  <to>
                    <xdr:col>24</xdr:col>
                    <xdr:colOff>279400</xdr:colOff>
                    <xdr:row>46</xdr:row>
                    <xdr:rowOff>241300</xdr:rowOff>
                  </to>
                </anchor>
              </controlPr>
            </control>
          </mc:Choice>
        </mc:AlternateContent>
        <mc:AlternateContent xmlns:mc="http://schemas.openxmlformats.org/markup-compatibility/2006">
          <mc:Choice Requires="x14">
            <control shapeId="45438" r:id="rId228" name="Check Box 382">
              <controlPr locked="0" defaultSize="0" autoFill="0" autoLine="0" autoPict="0">
                <anchor moveWithCells="1">
                  <from>
                    <xdr:col>25</xdr:col>
                    <xdr:colOff>50800</xdr:colOff>
                    <xdr:row>46</xdr:row>
                    <xdr:rowOff>50800</xdr:rowOff>
                  </from>
                  <to>
                    <xdr:col>25</xdr:col>
                    <xdr:colOff>279400</xdr:colOff>
                    <xdr:row>46</xdr:row>
                    <xdr:rowOff>241300</xdr:rowOff>
                  </to>
                </anchor>
              </controlPr>
            </control>
          </mc:Choice>
        </mc:AlternateContent>
        <mc:AlternateContent xmlns:mc="http://schemas.openxmlformats.org/markup-compatibility/2006">
          <mc:Choice Requires="x14">
            <control shapeId="45439" r:id="rId229" name="Check Box 383">
              <controlPr locked="0" defaultSize="0" autoFill="0" autoLine="0" autoPict="0">
                <anchor moveWithCells="1">
                  <from>
                    <xdr:col>26</xdr:col>
                    <xdr:colOff>50800</xdr:colOff>
                    <xdr:row>46</xdr:row>
                    <xdr:rowOff>38100</xdr:rowOff>
                  </from>
                  <to>
                    <xdr:col>26</xdr:col>
                    <xdr:colOff>304800</xdr:colOff>
                    <xdr:row>46</xdr:row>
                    <xdr:rowOff>241300</xdr:rowOff>
                  </to>
                </anchor>
              </controlPr>
            </control>
          </mc:Choice>
        </mc:AlternateContent>
        <mc:AlternateContent xmlns:mc="http://schemas.openxmlformats.org/markup-compatibility/2006">
          <mc:Choice Requires="x14">
            <control shapeId="45440" r:id="rId230" name="Check Box 384">
              <controlPr locked="0" defaultSize="0" autoFill="0" autoLine="0" autoPict="0">
                <anchor moveWithCells="1">
                  <from>
                    <xdr:col>27</xdr:col>
                    <xdr:colOff>50800</xdr:colOff>
                    <xdr:row>46</xdr:row>
                    <xdr:rowOff>50800</xdr:rowOff>
                  </from>
                  <to>
                    <xdr:col>27</xdr:col>
                    <xdr:colOff>279400</xdr:colOff>
                    <xdr:row>46</xdr:row>
                    <xdr:rowOff>241300</xdr:rowOff>
                  </to>
                </anchor>
              </controlPr>
            </control>
          </mc:Choice>
        </mc:AlternateContent>
        <mc:AlternateContent xmlns:mc="http://schemas.openxmlformats.org/markup-compatibility/2006">
          <mc:Choice Requires="x14">
            <control shapeId="45441" r:id="rId231" name="Check Box 385">
              <controlPr locked="0" defaultSize="0" autoFill="0" autoLine="0" autoPict="0">
                <anchor moveWithCells="1">
                  <from>
                    <xdr:col>24</xdr:col>
                    <xdr:colOff>38100</xdr:colOff>
                    <xdr:row>49</xdr:row>
                    <xdr:rowOff>50800</xdr:rowOff>
                  </from>
                  <to>
                    <xdr:col>24</xdr:col>
                    <xdr:colOff>304800</xdr:colOff>
                    <xdr:row>49</xdr:row>
                    <xdr:rowOff>241300</xdr:rowOff>
                  </to>
                </anchor>
              </controlPr>
            </control>
          </mc:Choice>
        </mc:AlternateContent>
        <mc:AlternateContent xmlns:mc="http://schemas.openxmlformats.org/markup-compatibility/2006">
          <mc:Choice Requires="x14">
            <control shapeId="45442" r:id="rId232" name="Check Box 386">
              <controlPr locked="0" defaultSize="0" autoFill="0" autoLine="0" autoPict="0">
                <anchor moveWithCells="1">
                  <from>
                    <xdr:col>25</xdr:col>
                    <xdr:colOff>50800</xdr:colOff>
                    <xdr:row>49</xdr:row>
                    <xdr:rowOff>50800</xdr:rowOff>
                  </from>
                  <to>
                    <xdr:col>25</xdr:col>
                    <xdr:colOff>304800</xdr:colOff>
                    <xdr:row>49</xdr:row>
                    <xdr:rowOff>241300</xdr:rowOff>
                  </to>
                </anchor>
              </controlPr>
            </control>
          </mc:Choice>
        </mc:AlternateContent>
        <mc:AlternateContent xmlns:mc="http://schemas.openxmlformats.org/markup-compatibility/2006">
          <mc:Choice Requires="x14">
            <control shapeId="45443" r:id="rId233" name="Check Box 387">
              <controlPr locked="0" defaultSize="0" autoFill="0" autoLine="0" autoPict="0">
                <anchor moveWithCells="1">
                  <from>
                    <xdr:col>26</xdr:col>
                    <xdr:colOff>38100</xdr:colOff>
                    <xdr:row>49</xdr:row>
                    <xdr:rowOff>50800</xdr:rowOff>
                  </from>
                  <to>
                    <xdr:col>26</xdr:col>
                    <xdr:colOff>304800</xdr:colOff>
                    <xdr:row>49</xdr:row>
                    <xdr:rowOff>241300</xdr:rowOff>
                  </to>
                </anchor>
              </controlPr>
            </control>
          </mc:Choice>
        </mc:AlternateContent>
        <mc:AlternateContent xmlns:mc="http://schemas.openxmlformats.org/markup-compatibility/2006">
          <mc:Choice Requires="x14">
            <control shapeId="45444" r:id="rId234" name="Check Box 388">
              <controlPr locked="0" defaultSize="0" autoFill="0" autoLine="0" autoPict="0">
                <anchor moveWithCells="1">
                  <from>
                    <xdr:col>27</xdr:col>
                    <xdr:colOff>38100</xdr:colOff>
                    <xdr:row>49</xdr:row>
                    <xdr:rowOff>50800</xdr:rowOff>
                  </from>
                  <to>
                    <xdr:col>27</xdr:col>
                    <xdr:colOff>304800</xdr:colOff>
                    <xdr:row>49</xdr:row>
                    <xdr:rowOff>241300</xdr:rowOff>
                  </to>
                </anchor>
              </controlPr>
            </control>
          </mc:Choice>
        </mc:AlternateContent>
        <mc:AlternateContent xmlns:mc="http://schemas.openxmlformats.org/markup-compatibility/2006">
          <mc:Choice Requires="x14">
            <control shapeId="45445" r:id="rId235" name="Check Box 389">
              <controlPr locked="0" defaultSize="0" autoFill="0" autoLine="0" autoPict="0">
                <anchor moveWithCells="1">
                  <from>
                    <xdr:col>24</xdr:col>
                    <xdr:colOff>38100</xdr:colOff>
                    <xdr:row>45</xdr:row>
                    <xdr:rowOff>50800</xdr:rowOff>
                  </from>
                  <to>
                    <xdr:col>24</xdr:col>
                    <xdr:colOff>304800</xdr:colOff>
                    <xdr:row>45</xdr:row>
                    <xdr:rowOff>228600</xdr:rowOff>
                  </to>
                </anchor>
              </controlPr>
            </control>
          </mc:Choice>
        </mc:AlternateContent>
        <mc:AlternateContent xmlns:mc="http://schemas.openxmlformats.org/markup-compatibility/2006">
          <mc:Choice Requires="x14">
            <control shapeId="45446" r:id="rId236" name="Check Box 390">
              <controlPr locked="0" defaultSize="0" autoFill="0" autoLine="0" autoPict="0">
                <anchor moveWithCells="1">
                  <from>
                    <xdr:col>25</xdr:col>
                    <xdr:colOff>50800</xdr:colOff>
                    <xdr:row>45</xdr:row>
                    <xdr:rowOff>50800</xdr:rowOff>
                  </from>
                  <to>
                    <xdr:col>25</xdr:col>
                    <xdr:colOff>304800</xdr:colOff>
                    <xdr:row>45</xdr:row>
                    <xdr:rowOff>228600</xdr:rowOff>
                  </to>
                </anchor>
              </controlPr>
            </control>
          </mc:Choice>
        </mc:AlternateContent>
        <mc:AlternateContent xmlns:mc="http://schemas.openxmlformats.org/markup-compatibility/2006">
          <mc:Choice Requires="x14">
            <control shapeId="45447" r:id="rId237" name="Check Box 391">
              <controlPr locked="0" defaultSize="0" autoFill="0" autoLine="0" autoPict="0">
                <anchor moveWithCells="1">
                  <from>
                    <xdr:col>26</xdr:col>
                    <xdr:colOff>38100</xdr:colOff>
                    <xdr:row>45</xdr:row>
                    <xdr:rowOff>50800</xdr:rowOff>
                  </from>
                  <to>
                    <xdr:col>26</xdr:col>
                    <xdr:colOff>304800</xdr:colOff>
                    <xdr:row>45</xdr:row>
                    <xdr:rowOff>228600</xdr:rowOff>
                  </to>
                </anchor>
              </controlPr>
            </control>
          </mc:Choice>
        </mc:AlternateContent>
        <mc:AlternateContent xmlns:mc="http://schemas.openxmlformats.org/markup-compatibility/2006">
          <mc:Choice Requires="x14">
            <control shapeId="45448" r:id="rId238" name="Check Box 392">
              <controlPr locked="0" defaultSize="0" autoFill="0" autoLine="0" autoPict="0">
                <anchor moveWithCells="1">
                  <from>
                    <xdr:col>27</xdr:col>
                    <xdr:colOff>38100</xdr:colOff>
                    <xdr:row>45</xdr:row>
                    <xdr:rowOff>50800</xdr:rowOff>
                  </from>
                  <to>
                    <xdr:col>27</xdr:col>
                    <xdr:colOff>304800</xdr:colOff>
                    <xdr:row>45</xdr:row>
                    <xdr:rowOff>241300</xdr:rowOff>
                  </to>
                </anchor>
              </controlPr>
            </control>
          </mc:Choice>
        </mc:AlternateContent>
        <mc:AlternateContent xmlns:mc="http://schemas.openxmlformats.org/markup-compatibility/2006">
          <mc:Choice Requires="x14">
            <control shapeId="45449" r:id="rId239" name="Check Box 393">
              <controlPr locked="0" defaultSize="0" autoFill="0" autoLine="0" autoPict="0">
                <anchor moveWithCells="1">
                  <from>
                    <xdr:col>24</xdr:col>
                    <xdr:colOff>50800</xdr:colOff>
                    <xdr:row>39</xdr:row>
                    <xdr:rowOff>50800</xdr:rowOff>
                  </from>
                  <to>
                    <xdr:col>24</xdr:col>
                    <xdr:colOff>279400</xdr:colOff>
                    <xdr:row>39</xdr:row>
                    <xdr:rowOff>241300</xdr:rowOff>
                  </to>
                </anchor>
              </controlPr>
            </control>
          </mc:Choice>
        </mc:AlternateContent>
        <mc:AlternateContent xmlns:mc="http://schemas.openxmlformats.org/markup-compatibility/2006">
          <mc:Choice Requires="x14">
            <control shapeId="45450" r:id="rId240" name="Check Box 394">
              <controlPr locked="0" defaultSize="0" autoFill="0" autoLine="0" autoPict="0">
                <anchor moveWithCells="1">
                  <from>
                    <xdr:col>25</xdr:col>
                    <xdr:colOff>38100</xdr:colOff>
                    <xdr:row>39</xdr:row>
                    <xdr:rowOff>50800</xdr:rowOff>
                  </from>
                  <to>
                    <xdr:col>25</xdr:col>
                    <xdr:colOff>304800</xdr:colOff>
                    <xdr:row>39</xdr:row>
                    <xdr:rowOff>228600</xdr:rowOff>
                  </to>
                </anchor>
              </controlPr>
            </control>
          </mc:Choice>
        </mc:AlternateContent>
        <mc:AlternateContent xmlns:mc="http://schemas.openxmlformats.org/markup-compatibility/2006">
          <mc:Choice Requires="x14">
            <control shapeId="45451" r:id="rId241" name="Check Box 395">
              <controlPr locked="0" defaultSize="0" autoFill="0" autoLine="0" autoPict="0">
                <anchor moveWithCells="1">
                  <from>
                    <xdr:col>26</xdr:col>
                    <xdr:colOff>25400</xdr:colOff>
                    <xdr:row>39</xdr:row>
                    <xdr:rowOff>50800</xdr:rowOff>
                  </from>
                  <to>
                    <xdr:col>26</xdr:col>
                    <xdr:colOff>304800</xdr:colOff>
                    <xdr:row>39</xdr:row>
                    <xdr:rowOff>228600</xdr:rowOff>
                  </to>
                </anchor>
              </controlPr>
            </control>
          </mc:Choice>
        </mc:AlternateContent>
        <mc:AlternateContent xmlns:mc="http://schemas.openxmlformats.org/markup-compatibility/2006">
          <mc:Choice Requires="x14">
            <control shapeId="45452" r:id="rId242" name="Check Box 396">
              <controlPr locked="0" defaultSize="0" autoFill="0" autoLine="0" autoPict="0">
                <anchor moveWithCells="1">
                  <from>
                    <xdr:col>27</xdr:col>
                    <xdr:colOff>38100</xdr:colOff>
                    <xdr:row>39</xdr:row>
                    <xdr:rowOff>50800</xdr:rowOff>
                  </from>
                  <to>
                    <xdr:col>27</xdr:col>
                    <xdr:colOff>304800</xdr:colOff>
                    <xdr:row>39</xdr:row>
                    <xdr:rowOff>228600</xdr:rowOff>
                  </to>
                </anchor>
              </controlPr>
            </control>
          </mc:Choice>
        </mc:AlternateContent>
        <mc:AlternateContent xmlns:mc="http://schemas.openxmlformats.org/markup-compatibility/2006">
          <mc:Choice Requires="x14">
            <control shapeId="45453" r:id="rId243" name="Check Box 397">
              <controlPr locked="0" defaultSize="0" autoFill="0" autoLine="0" autoPict="0">
                <anchor moveWithCells="1">
                  <from>
                    <xdr:col>24</xdr:col>
                    <xdr:colOff>38100</xdr:colOff>
                    <xdr:row>40</xdr:row>
                    <xdr:rowOff>38100</xdr:rowOff>
                  </from>
                  <to>
                    <xdr:col>24</xdr:col>
                    <xdr:colOff>304800</xdr:colOff>
                    <xdr:row>40</xdr:row>
                    <xdr:rowOff>241300</xdr:rowOff>
                  </to>
                </anchor>
              </controlPr>
            </control>
          </mc:Choice>
        </mc:AlternateContent>
        <mc:AlternateContent xmlns:mc="http://schemas.openxmlformats.org/markup-compatibility/2006">
          <mc:Choice Requires="x14">
            <control shapeId="45454" r:id="rId244" name="Check Box 398">
              <controlPr locked="0" defaultSize="0" autoFill="0" autoLine="0" autoPict="0">
                <anchor moveWithCells="1">
                  <from>
                    <xdr:col>25</xdr:col>
                    <xdr:colOff>50800</xdr:colOff>
                    <xdr:row>40</xdr:row>
                    <xdr:rowOff>38100</xdr:rowOff>
                  </from>
                  <to>
                    <xdr:col>25</xdr:col>
                    <xdr:colOff>279400</xdr:colOff>
                    <xdr:row>40</xdr:row>
                    <xdr:rowOff>241300</xdr:rowOff>
                  </to>
                </anchor>
              </controlPr>
            </control>
          </mc:Choice>
        </mc:AlternateContent>
        <mc:AlternateContent xmlns:mc="http://schemas.openxmlformats.org/markup-compatibility/2006">
          <mc:Choice Requires="x14">
            <control shapeId="45455" r:id="rId245" name="Check Box 399">
              <controlPr locked="0" defaultSize="0" autoFill="0" autoLine="0" autoPict="0">
                <anchor moveWithCells="1">
                  <from>
                    <xdr:col>26</xdr:col>
                    <xdr:colOff>38100</xdr:colOff>
                    <xdr:row>40</xdr:row>
                    <xdr:rowOff>38100</xdr:rowOff>
                  </from>
                  <to>
                    <xdr:col>26</xdr:col>
                    <xdr:colOff>304800</xdr:colOff>
                    <xdr:row>40</xdr:row>
                    <xdr:rowOff>241300</xdr:rowOff>
                  </to>
                </anchor>
              </controlPr>
            </control>
          </mc:Choice>
        </mc:AlternateContent>
        <mc:AlternateContent xmlns:mc="http://schemas.openxmlformats.org/markup-compatibility/2006">
          <mc:Choice Requires="x14">
            <control shapeId="45456" r:id="rId246" name="Check Box 400">
              <controlPr locked="0" defaultSize="0" autoFill="0" autoLine="0" autoPict="0" macro="[0]!CheckBox84_Click">
                <anchor moveWithCells="1">
                  <from>
                    <xdr:col>27</xdr:col>
                    <xdr:colOff>38100</xdr:colOff>
                    <xdr:row>40</xdr:row>
                    <xdr:rowOff>50800</xdr:rowOff>
                  </from>
                  <to>
                    <xdr:col>27</xdr:col>
                    <xdr:colOff>304800</xdr:colOff>
                    <xdr:row>40</xdr:row>
                    <xdr:rowOff>241300</xdr:rowOff>
                  </to>
                </anchor>
              </controlPr>
            </control>
          </mc:Choice>
        </mc:AlternateContent>
        <mc:AlternateContent xmlns:mc="http://schemas.openxmlformats.org/markup-compatibility/2006">
          <mc:Choice Requires="x14">
            <control shapeId="45457" r:id="rId247" name="Check Box 401">
              <controlPr locked="0" defaultSize="0" autoFill="0" autoLine="0" autoPict="0">
                <anchor moveWithCells="1">
                  <from>
                    <xdr:col>24</xdr:col>
                    <xdr:colOff>38100</xdr:colOff>
                    <xdr:row>42</xdr:row>
                    <xdr:rowOff>38100</xdr:rowOff>
                  </from>
                  <to>
                    <xdr:col>24</xdr:col>
                    <xdr:colOff>304800</xdr:colOff>
                    <xdr:row>42</xdr:row>
                    <xdr:rowOff>241300</xdr:rowOff>
                  </to>
                </anchor>
              </controlPr>
            </control>
          </mc:Choice>
        </mc:AlternateContent>
        <mc:AlternateContent xmlns:mc="http://schemas.openxmlformats.org/markup-compatibility/2006">
          <mc:Choice Requires="x14">
            <control shapeId="45458" r:id="rId248" name="Check Box 402">
              <controlPr locked="0" defaultSize="0" autoFill="0" autoLine="0" autoPict="0">
                <anchor moveWithCells="1">
                  <from>
                    <xdr:col>25</xdr:col>
                    <xdr:colOff>50800</xdr:colOff>
                    <xdr:row>42</xdr:row>
                    <xdr:rowOff>38100</xdr:rowOff>
                  </from>
                  <to>
                    <xdr:col>25</xdr:col>
                    <xdr:colOff>304800</xdr:colOff>
                    <xdr:row>42</xdr:row>
                    <xdr:rowOff>241300</xdr:rowOff>
                  </to>
                </anchor>
              </controlPr>
            </control>
          </mc:Choice>
        </mc:AlternateContent>
        <mc:AlternateContent xmlns:mc="http://schemas.openxmlformats.org/markup-compatibility/2006">
          <mc:Choice Requires="x14">
            <control shapeId="45459" r:id="rId249" name="Check Box 403">
              <controlPr locked="0" defaultSize="0" autoFill="0" autoLine="0" autoPict="0">
                <anchor moveWithCells="1">
                  <from>
                    <xdr:col>26</xdr:col>
                    <xdr:colOff>38100</xdr:colOff>
                    <xdr:row>42</xdr:row>
                    <xdr:rowOff>38100</xdr:rowOff>
                  </from>
                  <to>
                    <xdr:col>26</xdr:col>
                    <xdr:colOff>304800</xdr:colOff>
                    <xdr:row>42</xdr:row>
                    <xdr:rowOff>241300</xdr:rowOff>
                  </to>
                </anchor>
              </controlPr>
            </control>
          </mc:Choice>
        </mc:AlternateContent>
        <mc:AlternateContent xmlns:mc="http://schemas.openxmlformats.org/markup-compatibility/2006">
          <mc:Choice Requires="x14">
            <control shapeId="45460" r:id="rId250" name="Check Box 404">
              <controlPr locked="0" defaultSize="0" autoFill="0" autoLine="0" autoPict="0">
                <anchor moveWithCells="1">
                  <from>
                    <xdr:col>27</xdr:col>
                    <xdr:colOff>38100</xdr:colOff>
                    <xdr:row>42</xdr:row>
                    <xdr:rowOff>38100</xdr:rowOff>
                  </from>
                  <to>
                    <xdr:col>27</xdr:col>
                    <xdr:colOff>304800</xdr:colOff>
                    <xdr:row>42</xdr:row>
                    <xdr:rowOff>241300</xdr:rowOff>
                  </to>
                </anchor>
              </controlPr>
            </control>
          </mc:Choice>
        </mc:AlternateContent>
        <mc:AlternateContent xmlns:mc="http://schemas.openxmlformats.org/markup-compatibility/2006">
          <mc:Choice Requires="x14">
            <control shapeId="45461" r:id="rId251" name="Check Box 405">
              <controlPr locked="0" defaultSize="0" autoFill="0" autoLine="0" autoPict="0">
                <anchor moveWithCells="1">
                  <from>
                    <xdr:col>24</xdr:col>
                    <xdr:colOff>38100</xdr:colOff>
                    <xdr:row>48</xdr:row>
                    <xdr:rowOff>63500</xdr:rowOff>
                  </from>
                  <to>
                    <xdr:col>24</xdr:col>
                    <xdr:colOff>304800</xdr:colOff>
                    <xdr:row>48</xdr:row>
                    <xdr:rowOff>228600</xdr:rowOff>
                  </to>
                </anchor>
              </controlPr>
            </control>
          </mc:Choice>
        </mc:AlternateContent>
        <mc:AlternateContent xmlns:mc="http://schemas.openxmlformats.org/markup-compatibility/2006">
          <mc:Choice Requires="x14">
            <control shapeId="45462" r:id="rId252" name="Check Box 406">
              <controlPr locked="0" defaultSize="0" autoFill="0" autoLine="0" autoPict="0">
                <anchor moveWithCells="1">
                  <from>
                    <xdr:col>25</xdr:col>
                    <xdr:colOff>50800</xdr:colOff>
                    <xdr:row>48</xdr:row>
                    <xdr:rowOff>38100</xdr:rowOff>
                  </from>
                  <to>
                    <xdr:col>25</xdr:col>
                    <xdr:colOff>304800</xdr:colOff>
                    <xdr:row>48</xdr:row>
                    <xdr:rowOff>241300</xdr:rowOff>
                  </to>
                </anchor>
              </controlPr>
            </control>
          </mc:Choice>
        </mc:AlternateContent>
        <mc:AlternateContent xmlns:mc="http://schemas.openxmlformats.org/markup-compatibility/2006">
          <mc:Choice Requires="x14">
            <control shapeId="45463" r:id="rId253" name="Check Box 407">
              <controlPr locked="0" defaultSize="0" autoFill="0" autoLine="0" autoPict="0">
                <anchor moveWithCells="1">
                  <from>
                    <xdr:col>26</xdr:col>
                    <xdr:colOff>50800</xdr:colOff>
                    <xdr:row>48</xdr:row>
                    <xdr:rowOff>38100</xdr:rowOff>
                  </from>
                  <to>
                    <xdr:col>26</xdr:col>
                    <xdr:colOff>279400</xdr:colOff>
                    <xdr:row>48</xdr:row>
                    <xdr:rowOff>241300</xdr:rowOff>
                  </to>
                </anchor>
              </controlPr>
            </control>
          </mc:Choice>
        </mc:AlternateContent>
        <mc:AlternateContent xmlns:mc="http://schemas.openxmlformats.org/markup-compatibility/2006">
          <mc:Choice Requires="x14">
            <control shapeId="45464" r:id="rId254" name="Check Box 408">
              <controlPr locked="0" defaultSize="0" autoFill="0" autoLine="0" autoPict="0">
                <anchor moveWithCells="1">
                  <from>
                    <xdr:col>27</xdr:col>
                    <xdr:colOff>50800</xdr:colOff>
                    <xdr:row>48</xdr:row>
                    <xdr:rowOff>38100</xdr:rowOff>
                  </from>
                  <to>
                    <xdr:col>27</xdr:col>
                    <xdr:colOff>304800</xdr:colOff>
                    <xdr:row>48</xdr:row>
                    <xdr:rowOff>241300</xdr:rowOff>
                  </to>
                </anchor>
              </controlPr>
            </control>
          </mc:Choice>
        </mc:AlternateContent>
        <mc:AlternateContent xmlns:mc="http://schemas.openxmlformats.org/markup-compatibility/2006">
          <mc:Choice Requires="x14">
            <control shapeId="45465" r:id="rId255" name="Check Box 409">
              <controlPr locked="0" defaultSize="0" autoFill="0" autoLine="0" autoPict="0">
                <anchor moveWithCells="1">
                  <from>
                    <xdr:col>24</xdr:col>
                    <xdr:colOff>38100</xdr:colOff>
                    <xdr:row>43</xdr:row>
                    <xdr:rowOff>63500</xdr:rowOff>
                  </from>
                  <to>
                    <xdr:col>24</xdr:col>
                    <xdr:colOff>304800</xdr:colOff>
                    <xdr:row>43</xdr:row>
                    <xdr:rowOff>203200</xdr:rowOff>
                  </to>
                </anchor>
              </controlPr>
            </control>
          </mc:Choice>
        </mc:AlternateContent>
        <mc:AlternateContent xmlns:mc="http://schemas.openxmlformats.org/markup-compatibility/2006">
          <mc:Choice Requires="x14">
            <control shapeId="45466" r:id="rId256" name="Check Box 410">
              <controlPr locked="0" defaultSize="0" autoFill="0" autoLine="0" autoPict="0">
                <anchor moveWithCells="1">
                  <from>
                    <xdr:col>25</xdr:col>
                    <xdr:colOff>50800</xdr:colOff>
                    <xdr:row>43</xdr:row>
                    <xdr:rowOff>38100</xdr:rowOff>
                  </from>
                  <to>
                    <xdr:col>25</xdr:col>
                    <xdr:colOff>304800</xdr:colOff>
                    <xdr:row>43</xdr:row>
                    <xdr:rowOff>241300</xdr:rowOff>
                  </to>
                </anchor>
              </controlPr>
            </control>
          </mc:Choice>
        </mc:AlternateContent>
        <mc:AlternateContent xmlns:mc="http://schemas.openxmlformats.org/markup-compatibility/2006">
          <mc:Choice Requires="x14">
            <control shapeId="45467" r:id="rId257" name="Check Box 411">
              <controlPr locked="0" defaultSize="0" autoFill="0" autoLine="0" autoPict="0">
                <anchor moveWithCells="1">
                  <from>
                    <xdr:col>26</xdr:col>
                    <xdr:colOff>50800</xdr:colOff>
                    <xdr:row>43</xdr:row>
                    <xdr:rowOff>50800</xdr:rowOff>
                  </from>
                  <to>
                    <xdr:col>26</xdr:col>
                    <xdr:colOff>279400</xdr:colOff>
                    <xdr:row>43</xdr:row>
                    <xdr:rowOff>241300</xdr:rowOff>
                  </to>
                </anchor>
              </controlPr>
            </control>
          </mc:Choice>
        </mc:AlternateContent>
        <mc:AlternateContent xmlns:mc="http://schemas.openxmlformats.org/markup-compatibility/2006">
          <mc:Choice Requires="x14">
            <control shapeId="45468" r:id="rId258" name="Check Box 412">
              <controlPr locked="0" defaultSize="0" autoFill="0" autoLine="0" autoPict="0">
                <anchor moveWithCells="1">
                  <from>
                    <xdr:col>27</xdr:col>
                    <xdr:colOff>50800</xdr:colOff>
                    <xdr:row>43</xdr:row>
                    <xdr:rowOff>38100</xdr:rowOff>
                  </from>
                  <to>
                    <xdr:col>27</xdr:col>
                    <xdr:colOff>279400</xdr:colOff>
                    <xdr:row>43</xdr:row>
                    <xdr:rowOff>241300</xdr:rowOff>
                  </to>
                </anchor>
              </controlPr>
            </control>
          </mc:Choice>
        </mc:AlternateContent>
        <mc:AlternateContent xmlns:mc="http://schemas.openxmlformats.org/markup-compatibility/2006">
          <mc:Choice Requires="x14">
            <control shapeId="45469" r:id="rId259" name="Check Box 413">
              <controlPr locked="0" defaultSize="0" autoFill="0" autoLine="0" autoPict="0">
                <anchor moveWithCells="1">
                  <from>
                    <xdr:col>24</xdr:col>
                    <xdr:colOff>38100</xdr:colOff>
                    <xdr:row>44</xdr:row>
                    <xdr:rowOff>38100</xdr:rowOff>
                  </from>
                  <to>
                    <xdr:col>24</xdr:col>
                    <xdr:colOff>304800</xdr:colOff>
                    <xdr:row>44</xdr:row>
                    <xdr:rowOff>241300</xdr:rowOff>
                  </to>
                </anchor>
              </controlPr>
            </control>
          </mc:Choice>
        </mc:AlternateContent>
        <mc:AlternateContent xmlns:mc="http://schemas.openxmlformats.org/markup-compatibility/2006">
          <mc:Choice Requires="x14">
            <control shapeId="45470" r:id="rId260" name="Check Box 414">
              <controlPr locked="0" defaultSize="0" autoFill="0" autoLine="0" autoPict="0">
                <anchor moveWithCells="1">
                  <from>
                    <xdr:col>25</xdr:col>
                    <xdr:colOff>50800</xdr:colOff>
                    <xdr:row>44</xdr:row>
                    <xdr:rowOff>38100</xdr:rowOff>
                  </from>
                  <to>
                    <xdr:col>25</xdr:col>
                    <xdr:colOff>304800</xdr:colOff>
                    <xdr:row>44</xdr:row>
                    <xdr:rowOff>241300</xdr:rowOff>
                  </to>
                </anchor>
              </controlPr>
            </control>
          </mc:Choice>
        </mc:AlternateContent>
        <mc:AlternateContent xmlns:mc="http://schemas.openxmlformats.org/markup-compatibility/2006">
          <mc:Choice Requires="x14">
            <control shapeId="45471" r:id="rId261" name="Check Box 415">
              <controlPr locked="0" defaultSize="0" autoFill="0" autoLine="0" autoPict="0">
                <anchor moveWithCells="1">
                  <from>
                    <xdr:col>26</xdr:col>
                    <xdr:colOff>38100</xdr:colOff>
                    <xdr:row>44</xdr:row>
                    <xdr:rowOff>38100</xdr:rowOff>
                  </from>
                  <to>
                    <xdr:col>26</xdr:col>
                    <xdr:colOff>304800</xdr:colOff>
                    <xdr:row>44</xdr:row>
                    <xdr:rowOff>241300</xdr:rowOff>
                  </to>
                </anchor>
              </controlPr>
            </control>
          </mc:Choice>
        </mc:AlternateContent>
        <mc:AlternateContent xmlns:mc="http://schemas.openxmlformats.org/markup-compatibility/2006">
          <mc:Choice Requires="x14">
            <control shapeId="45472" r:id="rId262" name="Check Box 416">
              <controlPr locked="0" defaultSize="0" autoFill="0" autoLine="0" autoPict="0">
                <anchor moveWithCells="1">
                  <from>
                    <xdr:col>27</xdr:col>
                    <xdr:colOff>50800</xdr:colOff>
                    <xdr:row>44</xdr:row>
                    <xdr:rowOff>50800</xdr:rowOff>
                  </from>
                  <to>
                    <xdr:col>27</xdr:col>
                    <xdr:colOff>304800</xdr:colOff>
                    <xdr:row>44</xdr:row>
                    <xdr:rowOff>241300</xdr:rowOff>
                  </to>
                </anchor>
              </controlPr>
            </control>
          </mc:Choice>
        </mc:AlternateContent>
        <mc:AlternateContent xmlns:mc="http://schemas.openxmlformats.org/markup-compatibility/2006">
          <mc:Choice Requires="x14">
            <control shapeId="45473" r:id="rId263" name="Check Box 417">
              <controlPr locked="0" defaultSize="0" autoFill="0" autoLine="0" autoPict="0">
                <anchor moveWithCells="1">
                  <from>
                    <xdr:col>24</xdr:col>
                    <xdr:colOff>25400</xdr:colOff>
                    <xdr:row>47</xdr:row>
                    <xdr:rowOff>50800</xdr:rowOff>
                  </from>
                  <to>
                    <xdr:col>24</xdr:col>
                    <xdr:colOff>304800</xdr:colOff>
                    <xdr:row>47</xdr:row>
                    <xdr:rowOff>241300</xdr:rowOff>
                  </to>
                </anchor>
              </controlPr>
            </control>
          </mc:Choice>
        </mc:AlternateContent>
        <mc:AlternateContent xmlns:mc="http://schemas.openxmlformats.org/markup-compatibility/2006">
          <mc:Choice Requires="x14">
            <control shapeId="45474" r:id="rId264" name="Check Box 418">
              <controlPr locked="0" defaultSize="0" autoFill="0" autoLine="0" autoPict="0">
                <anchor moveWithCells="1">
                  <from>
                    <xdr:col>25</xdr:col>
                    <xdr:colOff>50800</xdr:colOff>
                    <xdr:row>47</xdr:row>
                    <xdr:rowOff>38100</xdr:rowOff>
                  </from>
                  <to>
                    <xdr:col>25</xdr:col>
                    <xdr:colOff>304800</xdr:colOff>
                    <xdr:row>47</xdr:row>
                    <xdr:rowOff>254000</xdr:rowOff>
                  </to>
                </anchor>
              </controlPr>
            </control>
          </mc:Choice>
        </mc:AlternateContent>
        <mc:AlternateContent xmlns:mc="http://schemas.openxmlformats.org/markup-compatibility/2006">
          <mc:Choice Requires="x14">
            <control shapeId="45475" r:id="rId265" name="Check Box 419">
              <controlPr locked="0" defaultSize="0" autoFill="0" autoLine="0" autoPict="0">
                <anchor moveWithCells="1">
                  <from>
                    <xdr:col>26</xdr:col>
                    <xdr:colOff>50800</xdr:colOff>
                    <xdr:row>47</xdr:row>
                    <xdr:rowOff>38100</xdr:rowOff>
                  </from>
                  <to>
                    <xdr:col>26</xdr:col>
                    <xdr:colOff>279400</xdr:colOff>
                    <xdr:row>47</xdr:row>
                    <xdr:rowOff>241300</xdr:rowOff>
                  </to>
                </anchor>
              </controlPr>
            </control>
          </mc:Choice>
        </mc:AlternateContent>
        <mc:AlternateContent xmlns:mc="http://schemas.openxmlformats.org/markup-compatibility/2006">
          <mc:Choice Requires="x14">
            <control shapeId="45476" r:id="rId266" name="Check Box 420">
              <controlPr locked="0" defaultSize="0" autoFill="0" autoLine="0" autoPict="0">
                <anchor moveWithCells="1">
                  <from>
                    <xdr:col>27</xdr:col>
                    <xdr:colOff>50800</xdr:colOff>
                    <xdr:row>47</xdr:row>
                    <xdr:rowOff>38100</xdr:rowOff>
                  </from>
                  <to>
                    <xdr:col>27</xdr:col>
                    <xdr:colOff>279400</xdr:colOff>
                    <xdr:row>47</xdr:row>
                    <xdr:rowOff>254000</xdr:rowOff>
                  </to>
                </anchor>
              </controlPr>
            </control>
          </mc:Choice>
        </mc:AlternateContent>
        <mc:AlternateContent xmlns:mc="http://schemas.openxmlformats.org/markup-compatibility/2006">
          <mc:Choice Requires="x14">
            <control shapeId="45477" r:id="rId267" name="Check Box 421">
              <controlPr locked="0" defaultSize="0" autoFill="0" autoLine="0" autoPict="0" macro="[0]!checkAllBoxesColumn_Click">
                <anchor moveWithCells="1">
                  <from>
                    <xdr:col>8</xdr:col>
                    <xdr:colOff>50800</xdr:colOff>
                    <xdr:row>7</xdr:row>
                    <xdr:rowOff>25400</xdr:rowOff>
                  </from>
                  <to>
                    <xdr:col>8</xdr:col>
                    <xdr:colOff>317500</xdr:colOff>
                    <xdr:row>7</xdr:row>
                    <xdr:rowOff>266700</xdr:rowOff>
                  </to>
                </anchor>
              </controlPr>
            </control>
          </mc:Choice>
        </mc:AlternateContent>
        <mc:AlternateContent xmlns:mc="http://schemas.openxmlformats.org/markup-compatibility/2006">
          <mc:Choice Requires="x14">
            <control shapeId="45478" r:id="rId268" name="Check Box 422">
              <controlPr locked="0" defaultSize="0" autoFill="0" autoLine="0" autoPict="0" macro="[0]!checkAllBoxesColumn_Click">
                <anchor moveWithCells="1">
                  <from>
                    <xdr:col>7</xdr:col>
                    <xdr:colOff>50800</xdr:colOff>
                    <xdr:row>7</xdr:row>
                    <xdr:rowOff>25400</xdr:rowOff>
                  </from>
                  <to>
                    <xdr:col>7</xdr:col>
                    <xdr:colOff>304800</xdr:colOff>
                    <xdr:row>7</xdr:row>
                    <xdr:rowOff>266700</xdr:rowOff>
                  </to>
                </anchor>
              </controlPr>
            </control>
          </mc:Choice>
        </mc:AlternateContent>
        <mc:AlternateContent xmlns:mc="http://schemas.openxmlformats.org/markup-compatibility/2006">
          <mc:Choice Requires="x14">
            <control shapeId="45479" r:id="rId269" name="Check Box 423">
              <controlPr locked="0" defaultSize="0" autoFill="0" autoLine="0" autoPict="0" macro="[0]!checkAllBoxesColumn_Click">
                <anchor moveWithCells="1">
                  <from>
                    <xdr:col>9</xdr:col>
                    <xdr:colOff>38100</xdr:colOff>
                    <xdr:row>7</xdr:row>
                    <xdr:rowOff>25400</xdr:rowOff>
                  </from>
                  <to>
                    <xdr:col>9</xdr:col>
                    <xdr:colOff>304800</xdr:colOff>
                    <xdr:row>7</xdr:row>
                    <xdr:rowOff>266700</xdr:rowOff>
                  </to>
                </anchor>
              </controlPr>
            </control>
          </mc:Choice>
        </mc:AlternateContent>
        <mc:AlternateContent xmlns:mc="http://schemas.openxmlformats.org/markup-compatibility/2006">
          <mc:Choice Requires="x14">
            <control shapeId="45480" r:id="rId270" name="Check Box 424">
              <controlPr locked="0" defaultSize="0" autoFill="0" autoLine="0" autoPict="0" macro="[0]!checkAllBoxesColumn_Click">
                <anchor moveWithCells="1">
                  <from>
                    <xdr:col>10</xdr:col>
                    <xdr:colOff>25400</xdr:colOff>
                    <xdr:row>7</xdr:row>
                    <xdr:rowOff>25400</xdr:rowOff>
                  </from>
                  <to>
                    <xdr:col>10</xdr:col>
                    <xdr:colOff>304800</xdr:colOff>
                    <xdr:row>7</xdr:row>
                    <xdr:rowOff>266700</xdr:rowOff>
                  </to>
                </anchor>
              </controlPr>
            </control>
          </mc:Choice>
        </mc:AlternateContent>
        <mc:AlternateContent xmlns:mc="http://schemas.openxmlformats.org/markup-compatibility/2006">
          <mc:Choice Requires="x14">
            <control shapeId="45481" r:id="rId271" name="Check Box 425">
              <controlPr locked="0" defaultSize="0" autoFill="0" autoLine="0" autoPict="0" macro="[0]!checkAllBoxesColumn_Click">
                <anchor moveWithCells="1">
                  <from>
                    <xdr:col>25</xdr:col>
                    <xdr:colOff>50800</xdr:colOff>
                    <xdr:row>7</xdr:row>
                    <xdr:rowOff>38100</xdr:rowOff>
                  </from>
                  <to>
                    <xdr:col>25</xdr:col>
                    <xdr:colOff>304800</xdr:colOff>
                    <xdr:row>8</xdr:row>
                    <xdr:rowOff>0</xdr:rowOff>
                  </to>
                </anchor>
              </controlPr>
            </control>
          </mc:Choice>
        </mc:AlternateContent>
        <mc:AlternateContent xmlns:mc="http://schemas.openxmlformats.org/markup-compatibility/2006">
          <mc:Choice Requires="x14">
            <control shapeId="45482" r:id="rId272" name="Check Box 426">
              <controlPr locked="0" defaultSize="0" autoFill="0" autoLine="0" autoPict="0" macro="[0]!checkAllBoxesColumn_Click">
                <anchor moveWithCells="1">
                  <from>
                    <xdr:col>24</xdr:col>
                    <xdr:colOff>50800</xdr:colOff>
                    <xdr:row>7</xdr:row>
                    <xdr:rowOff>25400</xdr:rowOff>
                  </from>
                  <to>
                    <xdr:col>24</xdr:col>
                    <xdr:colOff>304800</xdr:colOff>
                    <xdr:row>8</xdr:row>
                    <xdr:rowOff>0</xdr:rowOff>
                  </to>
                </anchor>
              </controlPr>
            </control>
          </mc:Choice>
        </mc:AlternateContent>
        <mc:AlternateContent xmlns:mc="http://schemas.openxmlformats.org/markup-compatibility/2006">
          <mc:Choice Requires="x14">
            <control shapeId="45483" r:id="rId273" name="Check Box 427">
              <controlPr locked="0" defaultSize="0" autoFill="0" autoLine="0" autoPict="0" macro="[0]!checkAllBoxesColumn_Click">
                <anchor moveWithCells="1">
                  <from>
                    <xdr:col>26</xdr:col>
                    <xdr:colOff>38100</xdr:colOff>
                    <xdr:row>7</xdr:row>
                    <xdr:rowOff>38100</xdr:rowOff>
                  </from>
                  <to>
                    <xdr:col>26</xdr:col>
                    <xdr:colOff>304800</xdr:colOff>
                    <xdr:row>8</xdr:row>
                    <xdr:rowOff>0</xdr:rowOff>
                  </to>
                </anchor>
              </controlPr>
            </control>
          </mc:Choice>
        </mc:AlternateContent>
        <mc:AlternateContent xmlns:mc="http://schemas.openxmlformats.org/markup-compatibility/2006">
          <mc:Choice Requires="x14">
            <control shapeId="45484" r:id="rId274" name="Check Box 428">
              <controlPr locked="0" defaultSize="0" autoFill="0" autoLine="0" autoPict="0" macro="[0]!checkAllBoxesColumn_Click">
                <anchor moveWithCells="1">
                  <from>
                    <xdr:col>27</xdr:col>
                    <xdr:colOff>25400</xdr:colOff>
                    <xdr:row>7</xdr:row>
                    <xdr:rowOff>25400</xdr:rowOff>
                  </from>
                  <to>
                    <xdr:col>27</xdr:col>
                    <xdr:colOff>279400</xdr:colOff>
                    <xdr:row>8</xdr:row>
                    <xdr:rowOff>0</xdr:rowOff>
                  </to>
                </anchor>
              </controlPr>
            </control>
          </mc:Choice>
        </mc:AlternateContent>
        <mc:AlternateContent xmlns:mc="http://schemas.openxmlformats.org/markup-compatibility/2006">
          <mc:Choice Requires="x14">
            <control shapeId="45485" r:id="rId275" name="Check Box 429">
              <controlPr locked="0" defaultSize="0" autoFill="0" autoLine="0" autoPict="0" macro="[0]!checkAllBoxesColumn_Click">
                <anchor moveWithCells="1">
                  <from>
                    <xdr:col>8</xdr:col>
                    <xdr:colOff>50800</xdr:colOff>
                    <xdr:row>25</xdr:row>
                    <xdr:rowOff>25400</xdr:rowOff>
                  </from>
                  <to>
                    <xdr:col>8</xdr:col>
                    <xdr:colOff>317500</xdr:colOff>
                    <xdr:row>25</xdr:row>
                    <xdr:rowOff>266700</xdr:rowOff>
                  </to>
                </anchor>
              </controlPr>
            </control>
          </mc:Choice>
        </mc:AlternateContent>
        <mc:AlternateContent xmlns:mc="http://schemas.openxmlformats.org/markup-compatibility/2006">
          <mc:Choice Requires="x14">
            <control shapeId="45486" r:id="rId276" name="Check Box 430">
              <controlPr locked="0" defaultSize="0" autoFill="0" autoLine="0" autoPict="0" macro="[0]!checkAllBoxesColumn_Click">
                <anchor moveWithCells="1">
                  <from>
                    <xdr:col>7</xdr:col>
                    <xdr:colOff>50800</xdr:colOff>
                    <xdr:row>25</xdr:row>
                    <xdr:rowOff>12700</xdr:rowOff>
                  </from>
                  <to>
                    <xdr:col>7</xdr:col>
                    <xdr:colOff>304800</xdr:colOff>
                    <xdr:row>25</xdr:row>
                    <xdr:rowOff>266700</xdr:rowOff>
                  </to>
                </anchor>
              </controlPr>
            </control>
          </mc:Choice>
        </mc:AlternateContent>
        <mc:AlternateContent xmlns:mc="http://schemas.openxmlformats.org/markup-compatibility/2006">
          <mc:Choice Requires="x14">
            <control shapeId="45487" r:id="rId277" name="Check Box 431">
              <controlPr locked="0" defaultSize="0" autoFill="0" autoLine="0" autoPict="0" macro="[0]!checkAllBoxesColumn_Click">
                <anchor moveWithCells="1">
                  <from>
                    <xdr:col>9</xdr:col>
                    <xdr:colOff>38100</xdr:colOff>
                    <xdr:row>25</xdr:row>
                    <xdr:rowOff>25400</xdr:rowOff>
                  </from>
                  <to>
                    <xdr:col>9</xdr:col>
                    <xdr:colOff>304800</xdr:colOff>
                    <xdr:row>25</xdr:row>
                    <xdr:rowOff>266700</xdr:rowOff>
                  </to>
                </anchor>
              </controlPr>
            </control>
          </mc:Choice>
        </mc:AlternateContent>
        <mc:AlternateContent xmlns:mc="http://schemas.openxmlformats.org/markup-compatibility/2006">
          <mc:Choice Requires="x14">
            <control shapeId="45488" r:id="rId278" name="Check Box 432">
              <controlPr locked="0" defaultSize="0" autoFill="0" autoLine="0" autoPict="0" macro="[0]!checkAllBoxesColumn_Click">
                <anchor moveWithCells="1">
                  <from>
                    <xdr:col>10</xdr:col>
                    <xdr:colOff>25400</xdr:colOff>
                    <xdr:row>25</xdr:row>
                    <xdr:rowOff>12700</xdr:rowOff>
                  </from>
                  <to>
                    <xdr:col>10</xdr:col>
                    <xdr:colOff>304800</xdr:colOff>
                    <xdr:row>25</xdr:row>
                    <xdr:rowOff>266700</xdr:rowOff>
                  </to>
                </anchor>
              </controlPr>
            </control>
          </mc:Choice>
        </mc:AlternateContent>
        <mc:AlternateContent xmlns:mc="http://schemas.openxmlformats.org/markup-compatibility/2006">
          <mc:Choice Requires="x14">
            <control shapeId="45493" r:id="rId279" name="Button 437">
              <controlPr defaultSize="0" print="0" autoFill="0" autoPict="0" macro="[0]!ACModeMatch">
                <anchor moveWithCells="1" sizeWithCells="1">
                  <from>
                    <xdr:col>0</xdr:col>
                    <xdr:colOff>901700</xdr:colOff>
                    <xdr:row>6</xdr:row>
                    <xdr:rowOff>711200</xdr:rowOff>
                  </from>
                  <to>
                    <xdr:col>1</xdr:col>
                    <xdr:colOff>1600200</xdr:colOff>
                    <xdr:row>7</xdr:row>
                    <xdr:rowOff>76200</xdr:rowOff>
                  </to>
                </anchor>
              </controlPr>
            </control>
          </mc:Choice>
        </mc:AlternateContent>
        <mc:AlternateContent xmlns:mc="http://schemas.openxmlformats.org/markup-compatibility/2006">
          <mc:Choice Requires="x14">
            <control shapeId="45494" r:id="rId280" name="Group Box 438">
              <controlPr defaultSize="0" autoFill="0" autoPict="0">
                <anchor moveWithCells="1">
                  <from>
                    <xdr:col>5</xdr:col>
                    <xdr:colOff>0</xdr:colOff>
                    <xdr:row>9</xdr:row>
                    <xdr:rowOff>241300</xdr:rowOff>
                  </from>
                  <to>
                    <xdr:col>13</xdr:col>
                    <xdr:colOff>317500</xdr:colOff>
                    <xdr:row>11</xdr:row>
                    <xdr:rowOff>50800</xdr:rowOff>
                  </to>
                </anchor>
              </controlPr>
            </control>
          </mc:Choice>
        </mc:AlternateContent>
        <mc:AlternateContent xmlns:mc="http://schemas.openxmlformats.org/markup-compatibility/2006">
          <mc:Choice Requires="x14">
            <control shapeId="45495" r:id="rId281" name="Button 439">
              <controlPr defaultSize="0" print="0" autoFill="0" autoPict="0" macro="[0]!HydraulicModeMatch">
                <anchor moveWithCells="1" sizeWithCells="1">
                  <from>
                    <xdr:col>0</xdr:col>
                    <xdr:colOff>723900</xdr:colOff>
                    <xdr:row>23</xdr:row>
                    <xdr:rowOff>114300</xdr:rowOff>
                  </from>
                  <to>
                    <xdr:col>1</xdr:col>
                    <xdr:colOff>1422400</xdr:colOff>
                    <xdr:row>25</xdr:row>
                    <xdr:rowOff>12700</xdr:rowOff>
                  </to>
                </anchor>
              </controlPr>
            </control>
          </mc:Choice>
        </mc:AlternateContent>
        <mc:AlternateContent xmlns:mc="http://schemas.openxmlformats.org/markup-compatibility/2006">
          <mc:Choice Requires="x14">
            <control shapeId="45496" r:id="rId282" name="Button 440">
              <controlPr defaultSize="0" print="0" autoFill="0" autoPict="0" macro="[0]!RefrigerationModeMatch">
                <anchor moveWithCells="1" sizeWithCells="1">
                  <from>
                    <xdr:col>0</xdr:col>
                    <xdr:colOff>635000</xdr:colOff>
                    <xdr:row>43</xdr:row>
                    <xdr:rowOff>0</xdr:rowOff>
                  </from>
                  <to>
                    <xdr:col>1</xdr:col>
                    <xdr:colOff>1333500</xdr:colOff>
                    <xdr:row>44</xdr:row>
                    <xdr:rowOff>177800</xdr:rowOff>
                  </to>
                </anchor>
              </controlPr>
            </control>
          </mc:Choice>
        </mc:AlternateContent>
        <mc:AlternateContent xmlns:mc="http://schemas.openxmlformats.org/markup-compatibility/2006">
          <mc:Choice Requires="x14">
            <control shapeId="45497" r:id="rId283" name="Button 441">
              <controlPr locked="0" defaultSize="0" print="0" autoFill="0" autoPict="0" macro="[0]!DCModeMatch">
                <anchor moveWithCells="1" sizeWithCells="1">
                  <from>
                    <xdr:col>14</xdr:col>
                    <xdr:colOff>1397000</xdr:colOff>
                    <xdr:row>6</xdr:row>
                    <xdr:rowOff>533400</xdr:rowOff>
                  </from>
                  <to>
                    <xdr:col>15</xdr:col>
                    <xdr:colOff>1638300</xdr:colOff>
                    <xdr:row>6</xdr:row>
                    <xdr:rowOff>990600</xdr:rowOff>
                  </to>
                </anchor>
              </controlPr>
            </control>
          </mc:Choice>
        </mc:AlternateContent>
        <mc:AlternateContent xmlns:mc="http://schemas.openxmlformats.org/markup-compatibility/2006">
          <mc:Choice Requires="x14">
            <control shapeId="45498" r:id="rId284" name="Group Box 442">
              <controlPr defaultSize="0" autoFill="0" autoPict="0">
                <anchor moveWithCells="1">
                  <from>
                    <xdr:col>5</xdr:col>
                    <xdr:colOff>0</xdr:colOff>
                    <xdr:row>7</xdr:row>
                    <xdr:rowOff>0</xdr:rowOff>
                  </from>
                  <to>
                    <xdr:col>13</xdr:col>
                    <xdr:colOff>317500</xdr:colOff>
                    <xdr:row>8</xdr:row>
                    <xdr:rowOff>88900</xdr:rowOff>
                  </to>
                </anchor>
              </controlPr>
            </control>
          </mc:Choice>
        </mc:AlternateContent>
        <mc:AlternateContent xmlns:mc="http://schemas.openxmlformats.org/markup-compatibility/2006">
          <mc:Choice Requires="x14">
            <control shapeId="45499" r:id="rId285" name="Group Box 443">
              <controlPr defaultSize="0" autoFill="0" autoPict="0">
                <anchor moveWithCells="1">
                  <from>
                    <xdr:col>5</xdr:col>
                    <xdr:colOff>12700</xdr:colOff>
                    <xdr:row>7</xdr:row>
                    <xdr:rowOff>0</xdr:rowOff>
                  </from>
                  <to>
                    <xdr:col>13</xdr:col>
                    <xdr:colOff>368300</xdr:colOff>
                    <xdr:row>8</xdr:row>
                    <xdr:rowOff>50800</xdr:rowOff>
                  </to>
                </anchor>
              </controlPr>
            </control>
          </mc:Choice>
        </mc:AlternateContent>
        <mc:AlternateContent xmlns:mc="http://schemas.openxmlformats.org/markup-compatibility/2006">
          <mc:Choice Requires="x14">
            <control shapeId="45500" r:id="rId286" name="Group Box 444">
              <controlPr defaultSize="0" autoFill="0" autoPict="0">
                <anchor moveWithCells="1">
                  <from>
                    <xdr:col>5</xdr:col>
                    <xdr:colOff>0</xdr:colOff>
                    <xdr:row>8</xdr:row>
                    <xdr:rowOff>241300</xdr:rowOff>
                  </from>
                  <to>
                    <xdr:col>13</xdr:col>
                    <xdr:colOff>317500</xdr:colOff>
                    <xdr:row>10</xdr:row>
                    <xdr:rowOff>50800</xdr:rowOff>
                  </to>
                </anchor>
              </controlPr>
            </control>
          </mc:Choice>
        </mc:AlternateContent>
        <mc:AlternateContent xmlns:mc="http://schemas.openxmlformats.org/markup-compatibility/2006">
          <mc:Choice Requires="x14">
            <control shapeId="45501" r:id="rId287" name="Group Box 445">
              <controlPr defaultSize="0" autoFill="0" autoPict="0">
                <anchor moveWithCells="1">
                  <from>
                    <xdr:col>5</xdr:col>
                    <xdr:colOff>12700</xdr:colOff>
                    <xdr:row>10</xdr:row>
                    <xdr:rowOff>0</xdr:rowOff>
                  </from>
                  <to>
                    <xdr:col>13</xdr:col>
                    <xdr:colOff>368300</xdr:colOff>
                    <xdr:row>11</xdr:row>
                    <xdr:rowOff>76200</xdr:rowOff>
                  </to>
                </anchor>
              </controlPr>
            </control>
          </mc:Choice>
        </mc:AlternateContent>
        <mc:AlternateContent xmlns:mc="http://schemas.openxmlformats.org/markup-compatibility/2006">
          <mc:Choice Requires="x14">
            <control shapeId="45502" r:id="rId288" name="Group Box 446">
              <controlPr defaultSize="0" autoFill="0" autoPict="0">
                <anchor moveWithCells="1">
                  <from>
                    <xdr:col>5</xdr:col>
                    <xdr:colOff>0</xdr:colOff>
                    <xdr:row>10</xdr:row>
                    <xdr:rowOff>241300</xdr:rowOff>
                  </from>
                  <to>
                    <xdr:col>13</xdr:col>
                    <xdr:colOff>317500</xdr:colOff>
                    <xdr:row>12</xdr:row>
                    <xdr:rowOff>50800</xdr:rowOff>
                  </to>
                </anchor>
              </controlPr>
            </control>
          </mc:Choice>
        </mc:AlternateContent>
        <mc:AlternateContent xmlns:mc="http://schemas.openxmlformats.org/markup-compatibility/2006">
          <mc:Choice Requires="x14">
            <control shapeId="45503" r:id="rId289" name="Group Box 447">
              <controlPr defaultSize="0" autoFill="0" autoPict="0">
                <anchor moveWithCells="1">
                  <from>
                    <xdr:col>5</xdr:col>
                    <xdr:colOff>0</xdr:colOff>
                    <xdr:row>9</xdr:row>
                    <xdr:rowOff>241300</xdr:rowOff>
                  </from>
                  <to>
                    <xdr:col>13</xdr:col>
                    <xdr:colOff>304800</xdr:colOff>
                    <xdr:row>11</xdr:row>
                    <xdr:rowOff>50800</xdr:rowOff>
                  </to>
                </anchor>
              </controlPr>
            </control>
          </mc:Choice>
        </mc:AlternateContent>
        <mc:AlternateContent xmlns:mc="http://schemas.openxmlformats.org/markup-compatibility/2006">
          <mc:Choice Requires="x14">
            <control shapeId="45504" r:id="rId290" name="Group Box 448">
              <controlPr defaultSize="0" autoFill="0" autoPict="0">
                <anchor moveWithCells="1">
                  <from>
                    <xdr:col>5</xdr:col>
                    <xdr:colOff>0</xdr:colOff>
                    <xdr:row>8</xdr:row>
                    <xdr:rowOff>0</xdr:rowOff>
                  </from>
                  <to>
                    <xdr:col>13</xdr:col>
                    <xdr:colOff>330200</xdr:colOff>
                    <xdr:row>9</xdr:row>
                    <xdr:rowOff>88900</xdr:rowOff>
                  </to>
                </anchor>
              </controlPr>
            </control>
          </mc:Choice>
        </mc:AlternateContent>
        <mc:AlternateContent xmlns:mc="http://schemas.openxmlformats.org/markup-compatibility/2006">
          <mc:Choice Requires="x14">
            <control shapeId="45505" r:id="rId291" name="Group Box 449">
              <controlPr defaultSize="0" autoFill="0" autoPict="0">
                <anchor moveWithCells="1">
                  <from>
                    <xdr:col>5</xdr:col>
                    <xdr:colOff>12700</xdr:colOff>
                    <xdr:row>8</xdr:row>
                    <xdr:rowOff>0</xdr:rowOff>
                  </from>
                  <to>
                    <xdr:col>13</xdr:col>
                    <xdr:colOff>368300</xdr:colOff>
                    <xdr:row>9</xdr:row>
                    <xdr:rowOff>50800</xdr:rowOff>
                  </to>
                </anchor>
              </controlPr>
            </control>
          </mc:Choice>
        </mc:AlternateContent>
        <mc:AlternateContent xmlns:mc="http://schemas.openxmlformats.org/markup-compatibility/2006">
          <mc:Choice Requires="x14">
            <control shapeId="45506" r:id="rId292" name="Group Box 450">
              <controlPr defaultSize="0" autoFill="0" autoPict="0">
                <anchor moveWithCells="1">
                  <from>
                    <xdr:col>5</xdr:col>
                    <xdr:colOff>0</xdr:colOff>
                    <xdr:row>9</xdr:row>
                    <xdr:rowOff>0</xdr:rowOff>
                  </from>
                  <to>
                    <xdr:col>13</xdr:col>
                    <xdr:colOff>330200</xdr:colOff>
                    <xdr:row>10</xdr:row>
                    <xdr:rowOff>88900</xdr:rowOff>
                  </to>
                </anchor>
              </controlPr>
            </control>
          </mc:Choice>
        </mc:AlternateContent>
        <mc:AlternateContent xmlns:mc="http://schemas.openxmlformats.org/markup-compatibility/2006">
          <mc:Choice Requires="x14">
            <control shapeId="45507" r:id="rId293" name="Group Box 451">
              <controlPr defaultSize="0" autoFill="0" autoPict="0">
                <anchor moveWithCells="1">
                  <from>
                    <xdr:col>5</xdr:col>
                    <xdr:colOff>12700</xdr:colOff>
                    <xdr:row>9</xdr:row>
                    <xdr:rowOff>0</xdr:rowOff>
                  </from>
                  <to>
                    <xdr:col>13</xdr:col>
                    <xdr:colOff>368300</xdr:colOff>
                    <xdr:row>10</xdr:row>
                    <xdr:rowOff>50800</xdr:rowOff>
                  </to>
                </anchor>
              </controlPr>
            </control>
          </mc:Choice>
        </mc:AlternateContent>
        <mc:AlternateContent xmlns:mc="http://schemas.openxmlformats.org/markup-compatibility/2006">
          <mc:Choice Requires="x14">
            <control shapeId="45508" r:id="rId294" name="Group Box 452">
              <controlPr defaultSize="0" autoFill="0" autoPict="0">
                <anchor moveWithCells="1">
                  <from>
                    <xdr:col>5</xdr:col>
                    <xdr:colOff>0</xdr:colOff>
                    <xdr:row>10</xdr:row>
                    <xdr:rowOff>0</xdr:rowOff>
                  </from>
                  <to>
                    <xdr:col>13</xdr:col>
                    <xdr:colOff>330200</xdr:colOff>
                    <xdr:row>11</xdr:row>
                    <xdr:rowOff>88900</xdr:rowOff>
                  </to>
                </anchor>
              </controlPr>
            </control>
          </mc:Choice>
        </mc:AlternateContent>
        <mc:AlternateContent xmlns:mc="http://schemas.openxmlformats.org/markup-compatibility/2006">
          <mc:Choice Requires="x14">
            <control shapeId="45509" r:id="rId295" name="Group Box 453">
              <controlPr defaultSize="0" autoFill="0" autoPict="0">
                <anchor moveWithCells="1">
                  <from>
                    <xdr:col>5</xdr:col>
                    <xdr:colOff>12700</xdr:colOff>
                    <xdr:row>10</xdr:row>
                    <xdr:rowOff>0</xdr:rowOff>
                  </from>
                  <to>
                    <xdr:col>13</xdr:col>
                    <xdr:colOff>368300</xdr:colOff>
                    <xdr:row>11</xdr:row>
                    <xdr:rowOff>50800</xdr:rowOff>
                  </to>
                </anchor>
              </controlPr>
            </control>
          </mc:Choice>
        </mc:AlternateContent>
        <mc:AlternateContent xmlns:mc="http://schemas.openxmlformats.org/markup-compatibility/2006">
          <mc:Choice Requires="x14">
            <control shapeId="45510" r:id="rId296" name="Group Box 454">
              <controlPr defaultSize="0" autoFill="0" autoPict="0">
                <anchor moveWithCells="1">
                  <from>
                    <xdr:col>5</xdr:col>
                    <xdr:colOff>0</xdr:colOff>
                    <xdr:row>10</xdr:row>
                    <xdr:rowOff>0</xdr:rowOff>
                  </from>
                  <to>
                    <xdr:col>13</xdr:col>
                    <xdr:colOff>330200</xdr:colOff>
                    <xdr:row>11</xdr:row>
                    <xdr:rowOff>88900</xdr:rowOff>
                  </to>
                </anchor>
              </controlPr>
            </control>
          </mc:Choice>
        </mc:AlternateContent>
        <mc:AlternateContent xmlns:mc="http://schemas.openxmlformats.org/markup-compatibility/2006">
          <mc:Choice Requires="x14">
            <control shapeId="45511" r:id="rId297" name="Group Box 455">
              <controlPr defaultSize="0" autoFill="0" autoPict="0">
                <anchor moveWithCells="1">
                  <from>
                    <xdr:col>5</xdr:col>
                    <xdr:colOff>12700</xdr:colOff>
                    <xdr:row>10</xdr:row>
                    <xdr:rowOff>0</xdr:rowOff>
                  </from>
                  <to>
                    <xdr:col>13</xdr:col>
                    <xdr:colOff>368300</xdr:colOff>
                    <xdr:row>11</xdr:row>
                    <xdr:rowOff>50800</xdr:rowOff>
                  </to>
                </anchor>
              </controlPr>
            </control>
          </mc:Choice>
        </mc:AlternateContent>
        <mc:AlternateContent xmlns:mc="http://schemas.openxmlformats.org/markup-compatibility/2006">
          <mc:Choice Requires="x14">
            <control shapeId="45512" r:id="rId298" name="Group Box 456">
              <controlPr defaultSize="0" autoFill="0" autoPict="0">
                <anchor moveWithCells="1">
                  <from>
                    <xdr:col>5</xdr:col>
                    <xdr:colOff>0</xdr:colOff>
                    <xdr:row>11</xdr:row>
                    <xdr:rowOff>0</xdr:rowOff>
                  </from>
                  <to>
                    <xdr:col>13</xdr:col>
                    <xdr:colOff>330200</xdr:colOff>
                    <xdr:row>12</xdr:row>
                    <xdr:rowOff>88900</xdr:rowOff>
                  </to>
                </anchor>
              </controlPr>
            </control>
          </mc:Choice>
        </mc:AlternateContent>
        <mc:AlternateContent xmlns:mc="http://schemas.openxmlformats.org/markup-compatibility/2006">
          <mc:Choice Requires="x14">
            <control shapeId="45513" r:id="rId299" name="Group Box 457">
              <controlPr defaultSize="0" autoFill="0" autoPict="0">
                <anchor moveWithCells="1">
                  <from>
                    <xdr:col>5</xdr:col>
                    <xdr:colOff>12700</xdr:colOff>
                    <xdr:row>11</xdr:row>
                    <xdr:rowOff>0</xdr:rowOff>
                  </from>
                  <to>
                    <xdr:col>13</xdr:col>
                    <xdr:colOff>368300</xdr:colOff>
                    <xdr:row>12</xdr:row>
                    <xdr:rowOff>50800</xdr:rowOff>
                  </to>
                </anchor>
              </controlPr>
            </control>
          </mc:Choice>
        </mc:AlternateContent>
        <mc:AlternateContent xmlns:mc="http://schemas.openxmlformats.org/markup-compatibility/2006">
          <mc:Choice Requires="x14">
            <control shapeId="45514" r:id="rId300" name="Group Box 458">
              <controlPr defaultSize="0" autoFill="0" autoPict="0">
                <anchor moveWithCells="1">
                  <from>
                    <xdr:col>5</xdr:col>
                    <xdr:colOff>0</xdr:colOff>
                    <xdr:row>12</xdr:row>
                    <xdr:rowOff>0</xdr:rowOff>
                  </from>
                  <to>
                    <xdr:col>13</xdr:col>
                    <xdr:colOff>330200</xdr:colOff>
                    <xdr:row>13</xdr:row>
                    <xdr:rowOff>88900</xdr:rowOff>
                  </to>
                </anchor>
              </controlPr>
            </control>
          </mc:Choice>
        </mc:AlternateContent>
        <mc:AlternateContent xmlns:mc="http://schemas.openxmlformats.org/markup-compatibility/2006">
          <mc:Choice Requires="x14">
            <control shapeId="45515" r:id="rId301" name="Group Box 459">
              <controlPr defaultSize="0" autoFill="0" autoPict="0">
                <anchor moveWithCells="1">
                  <from>
                    <xdr:col>5</xdr:col>
                    <xdr:colOff>12700</xdr:colOff>
                    <xdr:row>12</xdr:row>
                    <xdr:rowOff>0</xdr:rowOff>
                  </from>
                  <to>
                    <xdr:col>13</xdr:col>
                    <xdr:colOff>368300</xdr:colOff>
                    <xdr:row>13</xdr:row>
                    <xdr:rowOff>50800</xdr:rowOff>
                  </to>
                </anchor>
              </controlPr>
            </control>
          </mc:Choice>
        </mc:AlternateContent>
        <mc:AlternateContent xmlns:mc="http://schemas.openxmlformats.org/markup-compatibility/2006">
          <mc:Choice Requires="x14">
            <control shapeId="45516" r:id="rId302" name="Group Box 460">
              <controlPr defaultSize="0" autoFill="0" autoPict="0">
                <anchor moveWithCells="1">
                  <from>
                    <xdr:col>5</xdr:col>
                    <xdr:colOff>0</xdr:colOff>
                    <xdr:row>13</xdr:row>
                    <xdr:rowOff>241300</xdr:rowOff>
                  </from>
                  <to>
                    <xdr:col>13</xdr:col>
                    <xdr:colOff>330200</xdr:colOff>
                    <xdr:row>15</xdr:row>
                    <xdr:rowOff>63500</xdr:rowOff>
                  </to>
                </anchor>
              </controlPr>
            </control>
          </mc:Choice>
        </mc:AlternateContent>
        <mc:AlternateContent xmlns:mc="http://schemas.openxmlformats.org/markup-compatibility/2006">
          <mc:Choice Requires="x14">
            <control shapeId="45517" r:id="rId303" name="Group Box 461">
              <controlPr defaultSize="0" autoFill="0" autoPict="0">
                <anchor moveWithCells="1">
                  <from>
                    <xdr:col>5</xdr:col>
                    <xdr:colOff>12700</xdr:colOff>
                    <xdr:row>15</xdr:row>
                    <xdr:rowOff>0</xdr:rowOff>
                  </from>
                  <to>
                    <xdr:col>13</xdr:col>
                    <xdr:colOff>368300</xdr:colOff>
                    <xdr:row>16</xdr:row>
                    <xdr:rowOff>76200</xdr:rowOff>
                  </to>
                </anchor>
              </controlPr>
            </control>
          </mc:Choice>
        </mc:AlternateContent>
        <mc:AlternateContent xmlns:mc="http://schemas.openxmlformats.org/markup-compatibility/2006">
          <mc:Choice Requires="x14">
            <control shapeId="45518" r:id="rId304" name="Group Box 462">
              <controlPr defaultSize="0" autoFill="0" autoPict="0">
                <anchor moveWithCells="1">
                  <from>
                    <xdr:col>5</xdr:col>
                    <xdr:colOff>0</xdr:colOff>
                    <xdr:row>14</xdr:row>
                    <xdr:rowOff>241300</xdr:rowOff>
                  </from>
                  <to>
                    <xdr:col>13</xdr:col>
                    <xdr:colOff>317500</xdr:colOff>
                    <xdr:row>16</xdr:row>
                    <xdr:rowOff>63500</xdr:rowOff>
                  </to>
                </anchor>
              </controlPr>
            </control>
          </mc:Choice>
        </mc:AlternateContent>
        <mc:AlternateContent xmlns:mc="http://schemas.openxmlformats.org/markup-compatibility/2006">
          <mc:Choice Requires="x14">
            <control shapeId="45519" r:id="rId305" name="Group Box 463">
              <controlPr defaultSize="0" autoFill="0" autoPict="0">
                <anchor moveWithCells="1">
                  <from>
                    <xdr:col>5</xdr:col>
                    <xdr:colOff>0</xdr:colOff>
                    <xdr:row>13</xdr:row>
                    <xdr:rowOff>0</xdr:rowOff>
                  </from>
                  <to>
                    <xdr:col>13</xdr:col>
                    <xdr:colOff>330200</xdr:colOff>
                    <xdr:row>14</xdr:row>
                    <xdr:rowOff>88900</xdr:rowOff>
                  </to>
                </anchor>
              </controlPr>
            </control>
          </mc:Choice>
        </mc:AlternateContent>
        <mc:AlternateContent xmlns:mc="http://schemas.openxmlformats.org/markup-compatibility/2006">
          <mc:Choice Requires="x14">
            <control shapeId="45520" r:id="rId306" name="Group Box 464">
              <controlPr defaultSize="0" autoFill="0" autoPict="0">
                <anchor moveWithCells="1">
                  <from>
                    <xdr:col>5</xdr:col>
                    <xdr:colOff>12700</xdr:colOff>
                    <xdr:row>13</xdr:row>
                    <xdr:rowOff>0</xdr:rowOff>
                  </from>
                  <to>
                    <xdr:col>13</xdr:col>
                    <xdr:colOff>368300</xdr:colOff>
                    <xdr:row>14</xdr:row>
                    <xdr:rowOff>50800</xdr:rowOff>
                  </to>
                </anchor>
              </controlPr>
            </control>
          </mc:Choice>
        </mc:AlternateContent>
        <mc:AlternateContent xmlns:mc="http://schemas.openxmlformats.org/markup-compatibility/2006">
          <mc:Choice Requires="x14">
            <control shapeId="45521" r:id="rId307" name="Group Box 465">
              <controlPr defaultSize="0" autoFill="0" autoPict="0">
                <anchor moveWithCells="1">
                  <from>
                    <xdr:col>5</xdr:col>
                    <xdr:colOff>0</xdr:colOff>
                    <xdr:row>14</xdr:row>
                    <xdr:rowOff>0</xdr:rowOff>
                  </from>
                  <to>
                    <xdr:col>13</xdr:col>
                    <xdr:colOff>330200</xdr:colOff>
                    <xdr:row>15</xdr:row>
                    <xdr:rowOff>88900</xdr:rowOff>
                  </to>
                </anchor>
              </controlPr>
            </control>
          </mc:Choice>
        </mc:AlternateContent>
        <mc:AlternateContent xmlns:mc="http://schemas.openxmlformats.org/markup-compatibility/2006">
          <mc:Choice Requires="x14">
            <control shapeId="45522" r:id="rId308" name="Group Box 466">
              <controlPr defaultSize="0" autoFill="0" autoPict="0">
                <anchor moveWithCells="1">
                  <from>
                    <xdr:col>5</xdr:col>
                    <xdr:colOff>12700</xdr:colOff>
                    <xdr:row>14</xdr:row>
                    <xdr:rowOff>0</xdr:rowOff>
                  </from>
                  <to>
                    <xdr:col>13</xdr:col>
                    <xdr:colOff>368300</xdr:colOff>
                    <xdr:row>15</xdr:row>
                    <xdr:rowOff>50800</xdr:rowOff>
                  </to>
                </anchor>
              </controlPr>
            </control>
          </mc:Choice>
        </mc:AlternateContent>
        <mc:AlternateContent xmlns:mc="http://schemas.openxmlformats.org/markup-compatibility/2006">
          <mc:Choice Requires="x14">
            <control shapeId="45523" r:id="rId309" name="Group Box 467">
              <controlPr defaultSize="0" autoFill="0" autoPict="0">
                <anchor moveWithCells="1">
                  <from>
                    <xdr:col>5</xdr:col>
                    <xdr:colOff>0</xdr:colOff>
                    <xdr:row>15</xdr:row>
                    <xdr:rowOff>0</xdr:rowOff>
                  </from>
                  <to>
                    <xdr:col>13</xdr:col>
                    <xdr:colOff>330200</xdr:colOff>
                    <xdr:row>16</xdr:row>
                    <xdr:rowOff>88900</xdr:rowOff>
                  </to>
                </anchor>
              </controlPr>
            </control>
          </mc:Choice>
        </mc:AlternateContent>
        <mc:AlternateContent xmlns:mc="http://schemas.openxmlformats.org/markup-compatibility/2006">
          <mc:Choice Requires="x14">
            <control shapeId="45524" r:id="rId310" name="Group Box 468">
              <controlPr defaultSize="0" autoFill="0" autoPict="0">
                <anchor moveWithCells="1">
                  <from>
                    <xdr:col>5</xdr:col>
                    <xdr:colOff>12700</xdr:colOff>
                    <xdr:row>15</xdr:row>
                    <xdr:rowOff>0</xdr:rowOff>
                  </from>
                  <to>
                    <xdr:col>13</xdr:col>
                    <xdr:colOff>368300</xdr:colOff>
                    <xdr:row>16</xdr:row>
                    <xdr:rowOff>50800</xdr:rowOff>
                  </to>
                </anchor>
              </controlPr>
            </control>
          </mc:Choice>
        </mc:AlternateContent>
        <mc:AlternateContent xmlns:mc="http://schemas.openxmlformats.org/markup-compatibility/2006">
          <mc:Choice Requires="x14">
            <control shapeId="45525" r:id="rId311" name="Group Box 469">
              <controlPr defaultSize="0" autoFill="0" autoPict="0">
                <anchor moveWithCells="1">
                  <from>
                    <xdr:col>5</xdr:col>
                    <xdr:colOff>0</xdr:colOff>
                    <xdr:row>15</xdr:row>
                    <xdr:rowOff>0</xdr:rowOff>
                  </from>
                  <to>
                    <xdr:col>13</xdr:col>
                    <xdr:colOff>330200</xdr:colOff>
                    <xdr:row>16</xdr:row>
                    <xdr:rowOff>88900</xdr:rowOff>
                  </to>
                </anchor>
              </controlPr>
            </control>
          </mc:Choice>
        </mc:AlternateContent>
        <mc:AlternateContent xmlns:mc="http://schemas.openxmlformats.org/markup-compatibility/2006">
          <mc:Choice Requires="x14">
            <control shapeId="45526" r:id="rId312" name="Group Box 470">
              <controlPr defaultSize="0" autoFill="0" autoPict="0">
                <anchor moveWithCells="1">
                  <from>
                    <xdr:col>5</xdr:col>
                    <xdr:colOff>12700</xdr:colOff>
                    <xdr:row>15</xdr:row>
                    <xdr:rowOff>0</xdr:rowOff>
                  </from>
                  <to>
                    <xdr:col>13</xdr:col>
                    <xdr:colOff>368300</xdr:colOff>
                    <xdr:row>16</xdr:row>
                    <xdr:rowOff>50800</xdr:rowOff>
                  </to>
                </anchor>
              </controlPr>
            </control>
          </mc:Choice>
        </mc:AlternateContent>
        <mc:AlternateContent xmlns:mc="http://schemas.openxmlformats.org/markup-compatibility/2006">
          <mc:Choice Requires="x14">
            <control shapeId="45527" r:id="rId313" name="Group Box 471">
              <controlPr defaultSize="0" autoFill="0" autoPict="0">
                <anchor moveWithCells="1">
                  <from>
                    <xdr:col>5</xdr:col>
                    <xdr:colOff>0</xdr:colOff>
                    <xdr:row>15</xdr:row>
                    <xdr:rowOff>0</xdr:rowOff>
                  </from>
                  <to>
                    <xdr:col>13</xdr:col>
                    <xdr:colOff>330200</xdr:colOff>
                    <xdr:row>16</xdr:row>
                    <xdr:rowOff>88900</xdr:rowOff>
                  </to>
                </anchor>
              </controlPr>
            </control>
          </mc:Choice>
        </mc:AlternateContent>
        <mc:AlternateContent xmlns:mc="http://schemas.openxmlformats.org/markup-compatibility/2006">
          <mc:Choice Requires="x14">
            <control shapeId="45528" r:id="rId314" name="Group Box 472">
              <controlPr defaultSize="0" autoFill="0" autoPict="0">
                <anchor moveWithCells="1">
                  <from>
                    <xdr:col>5</xdr:col>
                    <xdr:colOff>12700</xdr:colOff>
                    <xdr:row>15</xdr:row>
                    <xdr:rowOff>0</xdr:rowOff>
                  </from>
                  <to>
                    <xdr:col>13</xdr:col>
                    <xdr:colOff>368300</xdr:colOff>
                    <xdr:row>16</xdr:row>
                    <xdr:rowOff>50800</xdr:rowOff>
                  </to>
                </anchor>
              </controlPr>
            </control>
          </mc:Choice>
        </mc:AlternateContent>
        <mc:AlternateContent xmlns:mc="http://schemas.openxmlformats.org/markup-compatibility/2006">
          <mc:Choice Requires="x14">
            <control shapeId="45529" r:id="rId315" name="Group Box 473">
              <controlPr defaultSize="0" autoFill="0" autoPict="0">
                <anchor moveWithCells="1">
                  <from>
                    <xdr:col>5</xdr:col>
                    <xdr:colOff>0</xdr:colOff>
                    <xdr:row>16</xdr:row>
                    <xdr:rowOff>0</xdr:rowOff>
                  </from>
                  <to>
                    <xdr:col>13</xdr:col>
                    <xdr:colOff>330200</xdr:colOff>
                    <xdr:row>17</xdr:row>
                    <xdr:rowOff>88900</xdr:rowOff>
                  </to>
                </anchor>
              </controlPr>
            </control>
          </mc:Choice>
        </mc:AlternateContent>
        <mc:AlternateContent xmlns:mc="http://schemas.openxmlformats.org/markup-compatibility/2006">
          <mc:Choice Requires="x14">
            <control shapeId="45530" r:id="rId316" name="Group Box 474">
              <controlPr defaultSize="0" autoFill="0" autoPict="0">
                <anchor moveWithCells="1">
                  <from>
                    <xdr:col>5</xdr:col>
                    <xdr:colOff>12700</xdr:colOff>
                    <xdr:row>16</xdr:row>
                    <xdr:rowOff>0</xdr:rowOff>
                  </from>
                  <to>
                    <xdr:col>13</xdr:col>
                    <xdr:colOff>368300</xdr:colOff>
                    <xdr:row>17</xdr:row>
                    <xdr:rowOff>50800</xdr:rowOff>
                  </to>
                </anchor>
              </controlPr>
            </control>
          </mc:Choice>
        </mc:AlternateContent>
        <mc:AlternateContent xmlns:mc="http://schemas.openxmlformats.org/markup-compatibility/2006">
          <mc:Choice Requires="x14">
            <control shapeId="45531" r:id="rId317" name="Group Box 475">
              <controlPr defaultSize="0" autoFill="0" autoPict="0">
                <anchor moveWithCells="1">
                  <from>
                    <xdr:col>5</xdr:col>
                    <xdr:colOff>0</xdr:colOff>
                    <xdr:row>18</xdr:row>
                    <xdr:rowOff>0</xdr:rowOff>
                  </from>
                  <to>
                    <xdr:col>13</xdr:col>
                    <xdr:colOff>330200</xdr:colOff>
                    <xdr:row>19</xdr:row>
                    <xdr:rowOff>88900</xdr:rowOff>
                  </to>
                </anchor>
              </controlPr>
            </control>
          </mc:Choice>
        </mc:AlternateContent>
        <mc:AlternateContent xmlns:mc="http://schemas.openxmlformats.org/markup-compatibility/2006">
          <mc:Choice Requires="x14">
            <control shapeId="45532" r:id="rId318" name="Group Box 476">
              <controlPr defaultSize="0" autoFill="0" autoPict="0">
                <anchor moveWithCells="1">
                  <from>
                    <xdr:col>5</xdr:col>
                    <xdr:colOff>12700</xdr:colOff>
                    <xdr:row>18</xdr:row>
                    <xdr:rowOff>0</xdr:rowOff>
                  </from>
                  <to>
                    <xdr:col>13</xdr:col>
                    <xdr:colOff>368300</xdr:colOff>
                    <xdr:row>19</xdr:row>
                    <xdr:rowOff>50800</xdr:rowOff>
                  </to>
                </anchor>
              </controlPr>
            </control>
          </mc:Choice>
        </mc:AlternateContent>
        <mc:AlternateContent xmlns:mc="http://schemas.openxmlformats.org/markup-compatibility/2006">
          <mc:Choice Requires="x14">
            <control shapeId="45533" r:id="rId319" name="Group Box 477">
              <controlPr defaultSize="0" autoFill="0" autoPict="0">
                <anchor moveWithCells="1">
                  <from>
                    <xdr:col>5</xdr:col>
                    <xdr:colOff>0</xdr:colOff>
                    <xdr:row>19</xdr:row>
                    <xdr:rowOff>0</xdr:rowOff>
                  </from>
                  <to>
                    <xdr:col>13</xdr:col>
                    <xdr:colOff>330200</xdr:colOff>
                    <xdr:row>20</xdr:row>
                    <xdr:rowOff>88900</xdr:rowOff>
                  </to>
                </anchor>
              </controlPr>
            </control>
          </mc:Choice>
        </mc:AlternateContent>
        <mc:AlternateContent xmlns:mc="http://schemas.openxmlformats.org/markup-compatibility/2006">
          <mc:Choice Requires="x14">
            <control shapeId="45534" r:id="rId320" name="Group Box 478">
              <controlPr defaultSize="0" autoFill="0" autoPict="0">
                <anchor moveWithCells="1">
                  <from>
                    <xdr:col>5</xdr:col>
                    <xdr:colOff>12700</xdr:colOff>
                    <xdr:row>19</xdr:row>
                    <xdr:rowOff>0</xdr:rowOff>
                  </from>
                  <to>
                    <xdr:col>13</xdr:col>
                    <xdr:colOff>368300</xdr:colOff>
                    <xdr:row>20</xdr:row>
                    <xdr:rowOff>50800</xdr:rowOff>
                  </to>
                </anchor>
              </controlPr>
            </control>
          </mc:Choice>
        </mc:AlternateContent>
        <mc:AlternateContent xmlns:mc="http://schemas.openxmlformats.org/markup-compatibility/2006">
          <mc:Choice Requires="x14">
            <control shapeId="45535" r:id="rId321" name="Group Box 479">
              <controlPr defaultSize="0" autoFill="0" autoPict="0">
                <anchor moveWithCells="1">
                  <from>
                    <xdr:col>5</xdr:col>
                    <xdr:colOff>0</xdr:colOff>
                    <xdr:row>16</xdr:row>
                    <xdr:rowOff>0</xdr:rowOff>
                  </from>
                  <to>
                    <xdr:col>13</xdr:col>
                    <xdr:colOff>330200</xdr:colOff>
                    <xdr:row>17</xdr:row>
                    <xdr:rowOff>88900</xdr:rowOff>
                  </to>
                </anchor>
              </controlPr>
            </control>
          </mc:Choice>
        </mc:AlternateContent>
        <mc:AlternateContent xmlns:mc="http://schemas.openxmlformats.org/markup-compatibility/2006">
          <mc:Choice Requires="x14">
            <control shapeId="45536" r:id="rId322" name="Group Box 480">
              <controlPr defaultSize="0" autoFill="0" autoPict="0">
                <anchor moveWithCells="1">
                  <from>
                    <xdr:col>5</xdr:col>
                    <xdr:colOff>12700</xdr:colOff>
                    <xdr:row>16</xdr:row>
                    <xdr:rowOff>0</xdr:rowOff>
                  </from>
                  <to>
                    <xdr:col>13</xdr:col>
                    <xdr:colOff>368300</xdr:colOff>
                    <xdr:row>17</xdr:row>
                    <xdr:rowOff>50800</xdr:rowOff>
                  </to>
                </anchor>
              </controlPr>
            </control>
          </mc:Choice>
        </mc:AlternateContent>
        <mc:AlternateContent xmlns:mc="http://schemas.openxmlformats.org/markup-compatibility/2006">
          <mc:Choice Requires="x14">
            <control shapeId="45537" r:id="rId323" name="Group Box 481">
              <controlPr defaultSize="0" autoFill="0" autoPict="0">
                <anchor moveWithCells="1">
                  <from>
                    <xdr:col>5</xdr:col>
                    <xdr:colOff>0</xdr:colOff>
                    <xdr:row>17</xdr:row>
                    <xdr:rowOff>241300</xdr:rowOff>
                  </from>
                  <to>
                    <xdr:col>13</xdr:col>
                    <xdr:colOff>330200</xdr:colOff>
                    <xdr:row>19</xdr:row>
                    <xdr:rowOff>63500</xdr:rowOff>
                  </to>
                </anchor>
              </controlPr>
            </control>
          </mc:Choice>
        </mc:AlternateContent>
        <mc:AlternateContent xmlns:mc="http://schemas.openxmlformats.org/markup-compatibility/2006">
          <mc:Choice Requires="x14">
            <control shapeId="45538" r:id="rId324" name="Group Box 482">
              <controlPr defaultSize="0" autoFill="0" autoPict="0">
                <anchor moveWithCells="1">
                  <from>
                    <xdr:col>5</xdr:col>
                    <xdr:colOff>0</xdr:colOff>
                    <xdr:row>17</xdr:row>
                    <xdr:rowOff>0</xdr:rowOff>
                  </from>
                  <to>
                    <xdr:col>13</xdr:col>
                    <xdr:colOff>330200</xdr:colOff>
                    <xdr:row>18</xdr:row>
                    <xdr:rowOff>88900</xdr:rowOff>
                  </to>
                </anchor>
              </controlPr>
            </control>
          </mc:Choice>
        </mc:AlternateContent>
        <mc:AlternateContent xmlns:mc="http://schemas.openxmlformats.org/markup-compatibility/2006">
          <mc:Choice Requires="x14">
            <control shapeId="45539" r:id="rId325" name="Group Box 483">
              <controlPr defaultSize="0" autoFill="0" autoPict="0">
                <anchor moveWithCells="1">
                  <from>
                    <xdr:col>5</xdr:col>
                    <xdr:colOff>12700</xdr:colOff>
                    <xdr:row>17</xdr:row>
                    <xdr:rowOff>0</xdr:rowOff>
                  </from>
                  <to>
                    <xdr:col>13</xdr:col>
                    <xdr:colOff>368300</xdr:colOff>
                    <xdr:row>18</xdr:row>
                    <xdr:rowOff>50800</xdr:rowOff>
                  </to>
                </anchor>
              </controlPr>
            </control>
          </mc:Choice>
        </mc:AlternateContent>
        <mc:AlternateContent xmlns:mc="http://schemas.openxmlformats.org/markup-compatibility/2006">
          <mc:Choice Requires="x14">
            <control shapeId="45540" r:id="rId326" name="Group Box 484">
              <controlPr defaultSize="0" autoFill="0" autoPict="0">
                <anchor moveWithCells="1">
                  <from>
                    <xdr:col>5</xdr:col>
                    <xdr:colOff>0</xdr:colOff>
                    <xdr:row>18</xdr:row>
                    <xdr:rowOff>0</xdr:rowOff>
                  </from>
                  <to>
                    <xdr:col>13</xdr:col>
                    <xdr:colOff>330200</xdr:colOff>
                    <xdr:row>19</xdr:row>
                    <xdr:rowOff>88900</xdr:rowOff>
                  </to>
                </anchor>
              </controlPr>
            </control>
          </mc:Choice>
        </mc:AlternateContent>
        <mc:AlternateContent xmlns:mc="http://schemas.openxmlformats.org/markup-compatibility/2006">
          <mc:Choice Requires="x14">
            <control shapeId="45541" r:id="rId327" name="Group Box 485">
              <controlPr defaultSize="0" autoFill="0" autoPict="0">
                <anchor moveWithCells="1">
                  <from>
                    <xdr:col>5</xdr:col>
                    <xdr:colOff>12700</xdr:colOff>
                    <xdr:row>18</xdr:row>
                    <xdr:rowOff>0</xdr:rowOff>
                  </from>
                  <to>
                    <xdr:col>13</xdr:col>
                    <xdr:colOff>368300</xdr:colOff>
                    <xdr:row>19</xdr:row>
                    <xdr:rowOff>50800</xdr:rowOff>
                  </to>
                </anchor>
              </controlPr>
            </control>
          </mc:Choice>
        </mc:AlternateContent>
        <mc:AlternateContent xmlns:mc="http://schemas.openxmlformats.org/markup-compatibility/2006">
          <mc:Choice Requires="x14">
            <control shapeId="45542" r:id="rId328" name="Group Box 486">
              <controlPr defaultSize="0" autoFill="0" autoPict="0">
                <anchor moveWithCells="1">
                  <from>
                    <xdr:col>5</xdr:col>
                    <xdr:colOff>0</xdr:colOff>
                    <xdr:row>8</xdr:row>
                    <xdr:rowOff>241300</xdr:rowOff>
                  </from>
                  <to>
                    <xdr:col>13</xdr:col>
                    <xdr:colOff>317500</xdr:colOff>
                    <xdr:row>10</xdr:row>
                    <xdr:rowOff>50800</xdr:rowOff>
                  </to>
                </anchor>
              </controlPr>
            </control>
          </mc:Choice>
        </mc:AlternateContent>
        <mc:AlternateContent xmlns:mc="http://schemas.openxmlformats.org/markup-compatibility/2006">
          <mc:Choice Requires="x14">
            <control shapeId="45543" r:id="rId329" name="Group Box 487">
              <controlPr defaultSize="0" autoFill="0" autoPict="0">
                <anchor moveWithCells="1">
                  <from>
                    <xdr:col>5</xdr:col>
                    <xdr:colOff>12700</xdr:colOff>
                    <xdr:row>10</xdr:row>
                    <xdr:rowOff>0</xdr:rowOff>
                  </from>
                  <to>
                    <xdr:col>13</xdr:col>
                    <xdr:colOff>368300</xdr:colOff>
                    <xdr:row>11</xdr:row>
                    <xdr:rowOff>76200</xdr:rowOff>
                  </to>
                </anchor>
              </controlPr>
            </control>
          </mc:Choice>
        </mc:AlternateContent>
        <mc:AlternateContent xmlns:mc="http://schemas.openxmlformats.org/markup-compatibility/2006">
          <mc:Choice Requires="x14">
            <control shapeId="45544" r:id="rId330" name="Group Box 488">
              <controlPr defaultSize="0" autoFill="0" autoPict="0">
                <anchor moveWithCells="1">
                  <from>
                    <xdr:col>5</xdr:col>
                    <xdr:colOff>0</xdr:colOff>
                    <xdr:row>10</xdr:row>
                    <xdr:rowOff>241300</xdr:rowOff>
                  </from>
                  <to>
                    <xdr:col>13</xdr:col>
                    <xdr:colOff>317500</xdr:colOff>
                    <xdr:row>12</xdr:row>
                    <xdr:rowOff>50800</xdr:rowOff>
                  </to>
                </anchor>
              </controlPr>
            </control>
          </mc:Choice>
        </mc:AlternateContent>
        <mc:AlternateContent xmlns:mc="http://schemas.openxmlformats.org/markup-compatibility/2006">
          <mc:Choice Requires="x14">
            <control shapeId="45546" r:id="rId331" name="Check Box 490">
              <controlPr locked="0" defaultSize="0" autoFill="0" autoLine="0" autoPict="0">
                <anchor moveWithCells="1">
                  <from>
                    <xdr:col>16</xdr:col>
                    <xdr:colOff>12700</xdr:colOff>
                    <xdr:row>3</xdr:row>
                    <xdr:rowOff>228600</xdr:rowOff>
                  </from>
                  <to>
                    <xdr:col>18</xdr:col>
                    <xdr:colOff>139700</xdr:colOff>
                    <xdr:row>5</xdr:row>
                    <xdr:rowOff>50800</xdr:rowOff>
                  </to>
                </anchor>
              </controlPr>
            </control>
          </mc:Choice>
        </mc:AlternateContent>
        <mc:AlternateContent xmlns:mc="http://schemas.openxmlformats.org/markup-compatibility/2006">
          <mc:Choice Requires="x14">
            <control shapeId="45640" r:id="rId332" name="Check Box 584">
              <controlPr locked="0" defaultSize="0" autoFill="0" autoLine="0" autoPict="0">
                <anchor moveWithCells="1">
                  <from>
                    <xdr:col>7</xdr:col>
                    <xdr:colOff>63500</xdr:colOff>
                    <xdr:row>32</xdr:row>
                    <xdr:rowOff>50800</xdr:rowOff>
                  </from>
                  <to>
                    <xdr:col>7</xdr:col>
                    <xdr:colOff>279400</xdr:colOff>
                    <xdr:row>32</xdr:row>
                    <xdr:rowOff>228600</xdr:rowOff>
                  </to>
                </anchor>
              </controlPr>
            </control>
          </mc:Choice>
        </mc:AlternateContent>
        <mc:AlternateContent xmlns:mc="http://schemas.openxmlformats.org/markup-compatibility/2006">
          <mc:Choice Requires="x14">
            <control shapeId="45641" r:id="rId333" name="Check Box 585">
              <controlPr locked="0" defaultSize="0" autoFill="0" autoLine="0" autoPict="0">
                <anchor moveWithCells="1">
                  <from>
                    <xdr:col>8</xdr:col>
                    <xdr:colOff>50800</xdr:colOff>
                    <xdr:row>32</xdr:row>
                    <xdr:rowOff>50800</xdr:rowOff>
                  </from>
                  <to>
                    <xdr:col>8</xdr:col>
                    <xdr:colOff>279400</xdr:colOff>
                    <xdr:row>32</xdr:row>
                    <xdr:rowOff>241300</xdr:rowOff>
                  </to>
                </anchor>
              </controlPr>
            </control>
          </mc:Choice>
        </mc:AlternateContent>
        <mc:AlternateContent xmlns:mc="http://schemas.openxmlformats.org/markup-compatibility/2006">
          <mc:Choice Requires="x14">
            <control shapeId="45642" r:id="rId334" name="Check Box 586">
              <controlPr locked="0" defaultSize="0" autoFill="0" autoLine="0" autoPict="0">
                <anchor moveWithCells="1">
                  <from>
                    <xdr:col>9</xdr:col>
                    <xdr:colOff>38100</xdr:colOff>
                    <xdr:row>32</xdr:row>
                    <xdr:rowOff>50800</xdr:rowOff>
                  </from>
                  <to>
                    <xdr:col>9</xdr:col>
                    <xdr:colOff>304800</xdr:colOff>
                    <xdr:row>32</xdr:row>
                    <xdr:rowOff>241300</xdr:rowOff>
                  </to>
                </anchor>
              </controlPr>
            </control>
          </mc:Choice>
        </mc:AlternateContent>
        <mc:AlternateContent xmlns:mc="http://schemas.openxmlformats.org/markup-compatibility/2006">
          <mc:Choice Requires="x14">
            <control shapeId="45643" r:id="rId335" name="Check Box 587">
              <controlPr locked="0" defaultSize="0" autoFill="0" autoLine="0" autoPict="0">
                <anchor moveWithCells="1">
                  <from>
                    <xdr:col>7</xdr:col>
                    <xdr:colOff>50800</xdr:colOff>
                    <xdr:row>30</xdr:row>
                    <xdr:rowOff>50800</xdr:rowOff>
                  </from>
                  <to>
                    <xdr:col>7</xdr:col>
                    <xdr:colOff>279400</xdr:colOff>
                    <xdr:row>30</xdr:row>
                    <xdr:rowOff>241300</xdr:rowOff>
                  </to>
                </anchor>
              </controlPr>
            </control>
          </mc:Choice>
        </mc:AlternateContent>
        <mc:AlternateContent xmlns:mc="http://schemas.openxmlformats.org/markup-compatibility/2006">
          <mc:Choice Requires="x14">
            <control shapeId="45644" r:id="rId336" name="Check Box 588">
              <controlPr locked="0" defaultSize="0" autoFill="0" autoLine="0" autoPict="0">
                <anchor moveWithCells="1">
                  <from>
                    <xdr:col>8</xdr:col>
                    <xdr:colOff>38100</xdr:colOff>
                    <xdr:row>30</xdr:row>
                    <xdr:rowOff>50800</xdr:rowOff>
                  </from>
                  <to>
                    <xdr:col>8</xdr:col>
                    <xdr:colOff>304800</xdr:colOff>
                    <xdr:row>30</xdr:row>
                    <xdr:rowOff>241300</xdr:rowOff>
                  </to>
                </anchor>
              </controlPr>
            </control>
          </mc:Choice>
        </mc:AlternateContent>
        <mc:AlternateContent xmlns:mc="http://schemas.openxmlformats.org/markup-compatibility/2006">
          <mc:Choice Requires="x14">
            <control shapeId="45645" r:id="rId337" name="Check Box 589">
              <controlPr locked="0" defaultSize="0" autoFill="0" autoLine="0" autoPict="0">
                <anchor moveWithCells="1">
                  <from>
                    <xdr:col>9</xdr:col>
                    <xdr:colOff>38100</xdr:colOff>
                    <xdr:row>30</xdr:row>
                    <xdr:rowOff>50800</xdr:rowOff>
                  </from>
                  <to>
                    <xdr:col>9</xdr:col>
                    <xdr:colOff>304800</xdr:colOff>
                    <xdr:row>30</xdr:row>
                    <xdr:rowOff>241300</xdr:rowOff>
                  </to>
                </anchor>
              </controlPr>
            </control>
          </mc:Choice>
        </mc:AlternateContent>
        <mc:AlternateContent xmlns:mc="http://schemas.openxmlformats.org/markup-compatibility/2006">
          <mc:Choice Requires="x14">
            <control shapeId="45646" r:id="rId338" name="Check Box 590">
              <controlPr locked="0" defaultSize="0" autoFill="0" autoLine="0" autoPict="0" macro="[0]!CheckBox84_Click">
                <anchor moveWithCells="1">
                  <from>
                    <xdr:col>10</xdr:col>
                    <xdr:colOff>38100</xdr:colOff>
                    <xdr:row>30</xdr:row>
                    <xdr:rowOff>50800</xdr:rowOff>
                  </from>
                  <to>
                    <xdr:col>10</xdr:col>
                    <xdr:colOff>304800</xdr:colOff>
                    <xdr:row>30</xdr:row>
                    <xdr:rowOff>241300</xdr:rowOff>
                  </to>
                </anchor>
              </controlPr>
            </control>
          </mc:Choice>
        </mc:AlternateContent>
        <mc:AlternateContent xmlns:mc="http://schemas.openxmlformats.org/markup-compatibility/2006">
          <mc:Choice Requires="x14">
            <control shapeId="45647" r:id="rId339" name="Check Box 591">
              <controlPr locked="0" defaultSize="0" autoFill="0" autoLine="0" autoPict="0">
                <anchor moveWithCells="1">
                  <from>
                    <xdr:col>7</xdr:col>
                    <xdr:colOff>12700</xdr:colOff>
                    <xdr:row>34</xdr:row>
                    <xdr:rowOff>50800</xdr:rowOff>
                  </from>
                  <to>
                    <xdr:col>7</xdr:col>
                    <xdr:colOff>317500</xdr:colOff>
                    <xdr:row>34</xdr:row>
                    <xdr:rowOff>241300</xdr:rowOff>
                  </to>
                </anchor>
              </controlPr>
            </control>
          </mc:Choice>
        </mc:AlternateContent>
        <mc:AlternateContent xmlns:mc="http://schemas.openxmlformats.org/markup-compatibility/2006">
          <mc:Choice Requires="x14">
            <control shapeId="45648" r:id="rId340" name="Check Box 592">
              <controlPr locked="0" defaultSize="0" autoFill="0" autoLine="0" autoPict="0">
                <anchor moveWithCells="1">
                  <from>
                    <xdr:col>8</xdr:col>
                    <xdr:colOff>38100</xdr:colOff>
                    <xdr:row>34</xdr:row>
                    <xdr:rowOff>50800</xdr:rowOff>
                  </from>
                  <to>
                    <xdr:col>8</xdr:col>
                    <xdr:colOff>304800</xdr:colOff>
                    <xdr:row>34</xdr:row>
                    <xdr:rowOff>241300</xdr:rowOff>
                  </to>
                </anchor>
              </controlPr>
            </control>
          </mc:Choice>
        </mc:AlternateContent>
        <mc:AlternateContent xmlns:mc="http://schemas.openxmlformats.org/markup-compatibility/2006">
          <mc:Choice Requires="x14">
            <control shapeId="45649" r:id="rId341" name="Check Box 593">
              <controlPr locked="0" defaultSize="0" autoFill="0" autoLine="0" autoPict="0">
                <anchor moveWithCells="1">
                  <from>
                    <xdr:col>9</xdr:col>
                    <xdr:colOff>38100</xdr:colOff>
                    <xdr:row>34</xdr:row>
                    <xdr:rowOff>50800</xdr:rowOff>
                  </from>
                  <to>
                    <xdr:col>9</xdr:col>
                    <xdr:colOff>304800</xdr:colOff>
                    <xdr:row>34</xdr:row>
                    <xdr:rowOff>241300</xdr:rowOff>
                  </to>
                </anchor>
              </controlPr>
            </control>
          </mc:Choice>
        </mc:AlternateContent>
        <mc:AlternateContent xmlns:mc="http://schemas.openxmlformats.org/markup-compatibility/2006">
          <mc:Choice Requires="x14">
            <control shapeId="45650" r:id="rId342" name="Check Box 594">
              <controlPr locked="0" defaultSize="0" autoFill="0" autoLine="0" autoPict="0">
                <anchor moveWithCells="1">
                  <from>
                    <xdr:col>10</xdr:col>
                    <xdr:colOff>25400</xdr:colOff>
                    <xdr:row>32</xdr:row>
                    <xdr:rowOff>50800</xdr:rowOff>
                  </from>
                  <to>
                    <xdr:col>10</xdr:col>
                    <xdr:colOff>304800</xdr:colOff>
                    <xdr:row>32</xdr:row>
                    <xdr:rowOff>241300</xdr:rowOff>
                  </to>
                </anchor>
              </controlPr>
            </control>
          </mc:Choice>
        </mc:AlternateContent>
        <mc:AlternateContent xmlns:mc="http://schemas.openxmlformats.org/markup-compatibility/2006">
          <mc:Choice Requires="x14">
            <control shapeId="45651" r:id="rId343" name="Check Box 595">
              <controlPr locked="0" defaultSize="0" autoFill="0" autoLine="0" autoPict="0">
                <anchor moveWithCells="1">
                  <from>
                    <xdr:col>7</xdr:col>
                    <xdr:colOff>38100</xdr:colOff>
                    <xdr:row>36</xdr:row>
                    <xdr:rowOff>50800</xdr:rowOff>
                  </from>
                  <to>
                    <xdr:col>7</xdr:col>
                    <xdr:colOff>304800</xdr:colOff>
                    <xdr:row>36</xdr:row>
                    <xdr:rowOff>241300</xdr:rowOff>
                  </to>
                </anchor>
              </controlPr>
            </control>
          </mc:Choice>
        </mc:AlternateContent>
        <mc:AlternateContent xmlns:mc="http://schemas.openxmlformats.org/markup-compatibility/2006">
          <mc:Choice Requires="x14">
            <control shapeId="45652" r:id="rId344" name="Check Box 596">
              <controlPr locked="0" defaultSize="0" autoFill="0" autoLine="0" autoPict="0">
                <anchor moveWithCells="1">
                  <from>
                    <xdr:col>8</xdr:col>
                    <xdr:colOff>38100</xdr:colOff>
                    <xdr:row>36</xdr:row>
                    <xdr:rowOff>50800</xdr:rowOff>
                  </from>
                  <to>
                    <xdr:col>8</xdr:col>
                    <xdr:colOff>304800</xdr:colOff>
                    <xdr:row>36</xdr:row>
                    <xdr:rowOff>241300</xdr:rowOff>
                  </to>
                </anchor>
              </controlPr>
            </control>
          </mc:Choice>
        </mc:AlternateContent>
        <mc:AlternateContent xmlns:mc="http://schemas.openxmlformats.org/markup-compatibility/2006">
          <mc:Choice Requires="x14">
            <control shapeId="45653" r:id="rId345" name="Check Box 597">
              <controlPr locked="0" defaultSize="0" autoFill="0" autoLine="0" autoPict="0">
                <anchor moveWithCells="1">
                  <from>
                    <xdr:col>9</xdr:col>
                    <xdr:colOff>63500</xdr:colOff>
                    <xdr:row>36</xdr:row>
                    <xdr:rowOff>50800</xdr:rowOff>
                  </from>
                  <to>
                    <xdr:col>9</xdr:col>
                    <xdr:colOff>279400</xdr:colOff>
                    <xdr:row>36</xdr:row>
                    <xdr:rowOff>241300</xdr:rowOff>
                  </to>
                </anchor>
              </controlPr>
            </control>
          </mc:Choice>
        </mc:AlternateContent>
        <mc:AlternateContent xmlns:mc="http://schemas.openxmlformats.org/markup-compatibility/2006">
          <mc:Choice Requires="x14">
            <control shapeId="45654" r:id="rId346" name="Check Box 598">
              <controlPr locked="0" defaultSize="0" autoFill="0" autoLine="0" autoPict="0">
                <anchor moveWithCells="1">
                  <from>
                    <xdr:col>9</xdr:col>
                    <xdr:colOff>38100</xdr:colOff>
                    <xdr:row>37</xdr:row>
                    <xdr:rowOff>50800</xdr:rowOff>
                  </from>
                  <to>
                    <xdr:col>9</xdr:col>
                    <xdr:colOff>304800</xdr:colOff>
                    <xdr:row>37</xdr:row>
                    <xdr:rowOff>241300</xdr:rowOff>
                  </to>
                </anchor>
              </controlPr>
            </control>
          </mc:Choice>
        </mc:AlternateContent>
        <mc:AlternateContent xmlns:mc="http://schemas.openxmlformats.org/markup-compatibility/2006">
          <mc:Choice Requires="x14">
            <control shapeId="45655" r:id="rId347" name="Check Box 599">
              <controlPr locked="0" defaultSize="0" autoFill="0" autoLine="0" autoPict="0">
                <anchor moveWithCells="1">
                  <from>
                    <xdr:col>10</xdr:col>
                    <xdr:colOff>25400</xdr:colOff>
                    <xdr:row>34</xdr:row>
                    <xdr:rowOff>50800</xdr:rowOff>
                  </from>
                  <to>
                    <xdr:col>10</xdr:col>
                    <xdr:colOff>304800</xdr:colOff>
                    <xdr:row>34</xdr:row>
                    <xdr:rowOff>241300</xdr:rowOff>
                  </to>
                </anchor>
              </controlPr>
            </control>
          </mc:Choice>
        </mc:AlternateContent>
        <mc:AlternateContent xmlns:mc="http://schemas.openxmlformats.org/markup-compatibility/2006">
          <mc:Choice Requires="x14">
            <control shapeId="45656" r:id="rId348" name="Check Box 600">
              <controlPr locked="0" defaultSize="0" autoFill="0" autoLine="0" autoPict="0">
                <anchor moveWithCells="1">
                  <from>
                    <xdr:col>7</xdr:col>
                    <xdr:colOff>63500</xdr:colOff>
                    <xdr:row>39</xdr:row>
                    <xdr:rowOff>38100</xdr:rowOff>
                  </from>
                  <to>
                    <xdr:col>7</xdr:col>
                    <xdr:colOff>279400</xdr:colOff>
                    <xdr:row>39</xdr:row>
                    <xdr:rowOff>241300</xdr:rowOff>
                  </to>
                </anchor>
              </controlPr>
            </control>
          </mc:Choice>
        </mc:AlternateContent>
        <mc:AlternateContent xmlns:mc="http://schemas.openxmlformats.org/markup-compatibility/2006">
          <mc:Choice Requires="x14">
            <control shapeId="45657" r:id="rId349" name="Check Box 601">
              <controlPr locked="0" defaultSize="0" autoFill="0" autoLine="0" autoPict="0">
                <anchor moveWithCells="1">
                  <from>
                    <xdr:col>8</xdr:col>
                    <xdr:colOff>63500</xdr:colOff>
                    <xdr:row>40</xdr:row>
                    <xdr:rowOff>38100</xdr:rowOff>
                  </from>
                  <to>
                    <xdr:col>8</xdr:col>
                    <xdr:colOff>279400</xdr:colOff>
                    <xdr:row>40</xdr:row>
                    <xdr:rowOff>241300</xdr:rowOff>
                  </to>
                </anchor>
              </controlPr>
            </control>
          </mc:Choice>
        </mc:AlternateContent>
        <mc:AlternateContent xmlns:mc="http://schemas.openxmlformats.org/markup-compatibility/2006">
          <mc:Choice Requires="x14">
            <control shapeId="45658" r:id="rId350" name="Check Box 602">
              <controlPr locked="0" defaultSize="0" autoFill="0" autoLine="0" autoPict="0">
                <anchor moveWithCells="1">
                  <from>
                    <xdr:col>9</xdr:col>
                    <xdr:colOff>63500</xdr:colOff>
                    <xdr:row>40</xdr:row>
                    <xdr:rowOff>38100</xdr:rowOff>
                  </from>
                  <to>
                    <xdr:col>9</xdr:col>
                    <xdr:colOff>279400</xdr:colOff>
                    <xdr:row>40</xdr:row>
                    <xdr:rowOff>241300</xdr:rowOff>
                  </to>
                </anchor>
              </controlPr>
            </control>
          </mc:Choice>
        </mc:AlternateContent>
        <mc:AlternateContent xmlns:mc="http://schemas.openxmlformats.org/markup-compatibility/2006">
          <mc:Choice Requires="x14">
            <control shapeId="45659" r:id="rId351" name="Check Box 603">
              <controlPr locked="0" defaultSize="0" autoFill="0" autoLine="0" autoPict="0">
                <anchor moveWithCells="1">
                  <from>
                    <xdr:col>10</xdr:col>
                    <xdr:colOff>50800</xdr:colOff>
                    <xdr:row>37</xdr:row>
                    <xdr:rowOff>50800</xdr:rowOff>
                  </from>
                  <to>
                    <xdr:col>10</xdr:col>
                    <xdr:colOff>279400</xdr:colOff>
                    <xdr:row>37</xdr:row>
                    <xdr:rowOff>241300</xdr:rowOff>
                  </to>
                </anchor>
              </controlPr>
            </control>
          </mc:Choice>
        </mc:AlternateContent>
        <mc:AlternateContent xmlns:mc="http://schemas.openxmlformats.org/markup-compatibility/2006">
          <mc:Choice Requires="x14">
            <control shapeId="45660" r:id="rId352" name="Check Box 604">
              <controlPr locked="0" defaultSize="0" autoFill="0" autoLine="0" autoPict="0">
                <anchor moveWithCells="1">
                  <from>
                    <xdr:col>10</xdr:col>
                    <xdr:colOff>63500</xdr:colOff>
                    <xdr:row>39</xdr:row>
                    <xdr:rowOff>50800</xdr:rowOff>
                  </from>
                  <to>
                    <xdr:col>10</xdr:col>
                    <xdr:colOff>279400</xdr:colOff>
                    <xdr:row>39</xdr:row>
                    <xdr:rowOff>241300</xdr:rowOff>
                  </to>
                </anchor>
              </controlPr>
            </control>
          </mc:Choice>
        </mc:AlternateContent>
        <mc:AlternateContent xmlns:mc="http://schemas.openxmlformats.org/markup-compatibility/2006">
          <mc:Choice Requires="x14">
            <control shapeId="45661" r:id="rId353" name="Check Box 605">
              <controlPr locked="0" defaultSize="0" autoFill="0" autoLine="0" autoPict="0">
                <anchor moveWithCells="1">
                  <from>
                    <xdr:col>7</xdr:col>
                    <xdr:colOff>38100</xdr:colOff>
                    <xdr:row>47</xdr:row>
                    <xdr:rowOff>50800</xdr:rowOff>
                  </from>
                  <to>
                    <xdr:col>7</xdr:col>
                    <xdr:colOff>304800</xdr:colOff>
                    <xdr:row>47</xdr:row>
                    <xdr:rowOff>241300</xdr:rowOff>
                  </to>
                </anchor>
              </controlPr>
            </control>
          </mc:Choice>
        </mc:AlternateContent>
        <mc:AlternateContent xmlns:mc="http://schemas.openxmlformats.org/markup-compatibility/2006">
          <mc:Choice Requires="x14">
            <control shapeId="45662" r:id="rId354" name="Check Box 606">
              <controlPr locked="0" defaultSize="0" autoFill="0" autoLine="0" autoPict="0">
                <anchor moveWithCells="1">
                  <from>
                    <xdr:col>8</xdr:col>
                    <xdr:colOff>38100</xdr:colOff>
                    <xdr:row>47</xdr:row>
                    <xdr:rowOff>38100</xdr:rowOff>
                  </from>
                  <to>
                    <xdr:col>8</xdr:col>
                    <xdr:colOff>304800</xdr:colOff>
                    <xdr:row>47</xdr:row>
                    <xdr:rowOff>241300</xdr:rowOff>
                  </to>
                </anchor>
              </controlPr>
            </control>
          </mc:Choice>
        </mc:AlternateContent>
        <mc:AlternateContent xmlns:mc="http://schemas.openxmlformats.org/markup-compatibility/2006">
          <mc:Choice Requires="x14">
            <control shapeId="45663" r:id="rId355" name="Check Box 607">
              <controlPr locked="0" defaultSize="0" autoFill="0" autoLine="0" autoPict="0">
                <anchor moveWithCells="1">
                  <from>
                    <xdr:col>9</xdr:col>
                    <xdr:colOff>38100</xdr:colOff>
                    <xdr:row>47</xdr:row>
                    <xdr:rowOff>38100</xdr:rowOff>
                  </from>
                  <to>
                    <xdr:col>9</xdr:col>
                    <xdr:colOff>304800</xdr:colOff>
                    <xdr:row>47</xdr:row>
                    <xdr:rowOff>241300</xdr:rowOff>
                  </to>
                </anchor>
              </controlPr>
            </control>
          </mc:Choice>
        </mc:AlternateContent>
        <mc:AlternateContent xmlns:mc="http://schemas.openxmlformats.org/markup-compatibility/2006">
          <mc:Choice Requires="x14">
            <control shapeId="45664" r:id="rId356" name="Check Box 608">
              <controlPr locked="0" defaultSize="0" autoFill="0" autoLine="0" autoPict="0">
                <anchor moveWithCells="1">
                  <from>
                    <xdr:col>10</xdr:col>
                    <xdr:colOff>38100</xdr:colOff>
                    <xdr:row>47</xdr:row>
                    <xdr:rowOff>38100</xdr:rowOff>
                  </from>
                  <to>
                    <xdr:col>10</xdr:col>
                    <xdr:colOff>304800</xdr:colOff>
                    <xdr:row>47</xdr:row>
                    <xdr:rowOff>241300</xdr:rowOff>
                  </to>
                </anchor>
              </controlPr>
            </control>
          </mc:Choice>
        </mc:AlternateContent>
        <mc:AlternateContent xmlns:mc="http://schemas.openxmlformats.org/markup-compatibility/2006">
          <mc:Choice Requires="x14">
            <control shapeId="45665" r:id="rId357" name="Check Box 609">
              <controlPr locked="0" defaultSize="0" autoFill="0" autoLine="0" autoPict="0">
                <anchor moveWithCells="1">
                  <from>
                    <xdr:col>7</xdr:col>
                    <xdr:colOff>50800</xdr:colOff>
                    <xdr:row>48</xdr:row>
                    <xdr:rowOff>25400</xdr:rowOff>
                  </from>
                  <to>
                    <xdr:col>7</xdr:col>
                    <xdr:colOff>304800</xdr:colOff>
                    <xdr:row>48</xdr:row>
                    <xdr:rowOff>266700</xdr:rowOff>
                  </to>
                </anchor>
              </controlPr>
            </control>
          </mc:Choice>
        </mc:AlternateContent>
        <mc:AlternateContent xmlns:mc="http://schemas.openxmlformats.org/markup-compatibility/2006">
          <mc:Choice Requires="x14">
            <control shapeId="45666" r:id="rId358" name="Check Box 610">
              <controlPr locked="0" defaultSize="0" autoFill="0" autoLine="0" autoPict="0">
                <anchor moveWithCells="1">
                  <from>
                    <xdr:col>8</xdr:col>
                    <xdr:colOff>38100</xdr:colOff>
                    <xdr:row>48</xdr:row>
                    <xdr:rowOff>50800</xdr:rowOff>
                  </from>
                  <to>
                    <xdr:col>8</xdr:col>
                    <xdr:colOff>304800</xdr:colOff>
                    <xdr:row>48</xdr:row>
                    <xdr:rowOff>241300</xdr:rowOff>
                  </to>
                </anchor>
              </controlPr>
            </control>
          </mc:Choice>
        </mc:AlternateContent>
        <mc:AlternateContent xmlns:mc="http://schemas.openxmlformats.org/markup-compatibility/2006">
          <mc:Choice Requires="x14">
            <control shapeId="45667" r:id="rId359" name="Check Box 611">
              <controlPr locked="0" defaultSize="0" autoFill="0" autoLine="0" autoPict="0">
                <anchor moveWithCells="1">
                  <from>
                    <xdr:col>9</xdr:col>
                    <xdr:colOff>38100</xdr:colOff>
                    <xdr:row>48</xdr:row>
                    <xdr:rowOff>50800</xdr:rowOff>
                  </from>
                  <to>
                    <xdr:col>9</xdr:col>
                    <xdr:colOff>304800</xdr:colOff>
                    <xdr:row>48</xdr:row>
                    <xdr:rowOff>241300</xdr:rowOff>
                  </to>
                </anchor>
              </controlPr>
            </control>
          </mc:Choice>
        </mc:AlternateContent>
        <mc:AlternateContent xmlns:mc="http://schemas.openxmlformats.org/markup-compatibility/2006">
          <mc:Choice Requires="x14">
            <control shapeId="45668" r:id="rId360" name="Check Box 612">
              <controlPr locked="0" defaultSize="0" autoFill="0" autoLine="0" autoPict="0">
                <anchor moveWithCells="1">
                  <from>
                    <xdr:col>10</xdr:col>
                    <xdr:colOff>50800</xdr:colOff>
                    <xdr:row>48</xdr:row>
                    <xdr:rowOff>50800</xdr:rowOff>
                  </from>
                  <to>
                    <xdr:col>10</xdr:col>
                    <xdr:colOff>279400</xdr:colOff>
                    <xdr:row>48</xdr:row>
                    <xdr:rowOff>241300</xdr:rowOff>
                  </to>
                </anchor>
              </controlPr>
            </control>
          </mc:Choice>
        </mc:AlternateContent>
        <mc:AlternateContent xmlns:mc="http://schemas.openxmlformats.org/markup-compatibility/2006">
          <mc:Choice Requires="x14">
            <control shapeId="45669" r:id="rId361" name="Check Box 613">
              <controlPr locked="0" defaultSize="0" autoFill="0" autoLine="0" autoPict="0">
                <anchor moveWithCells="1">
                  <from>
                    <xdr:col>7</xdr:col>
                    <xdr:colOff>38100</xdr:colOff>
                    <xdr:row>49</xdr:row>
                    <xdr:rowOff>50800</xdr:rowOff>
                  </from>
                  <to>
                    <xdr:col>7</xdr:col>
                    <xdr:colOff>304800</xdr:colOff>
                    <xdr:row>49</xdr:row>
                    <xdr:rowOff>241300</xdr:rowOff>
                  </to>
                </anchor>
              </controlPr>
            </control>
          </mc:Choice>
        </mc:AlternateContent>
        <mc:AlternateContent xmlns:mc="http://schemas.openxmlformats.org/markup-compatibility/2006">
          <mc:Choice Requires="x14">
            <control shapeId="45670" r:id="rId362" name="Check Box 614">
              <controlPr locked="0" defaultSize="0" autoFill="0" autoLine="0" autoPict="0">
                <anchor moveWithCells="1">
                  <from>
                    <xdr:col>8</xdr:col>
                    <xdr:colOff>38100</xdr:colOff>
                    <xdr:row>49</xdr:row>
                    <xdr:rowOff>50800</xdr:rowOff>
                  </from>
                  <to>
                    <xdr:col>8</xdr:col>
                    <xdr:colOff>304800</xdr:colOff>
                    <xdr:row>49</xdr:row>
                    <xdr:rowOff>241300</xdr:rowOff>
                  </to>
                </anchor>
              </controlPr>
            </control>
          </mc:Choice>
        </mc:AlternateContent>
        <mc:AlternateContent xmlns:mc="http://schemas.openxmlformats.org/markup-compatibility/2006">
          <mc:Choice Requires="x14">
            <control shapeId="45671" r:id="rId363" name="Check Box 615">
              <controlPr locked="0" defaultSize="0" autoFill="0" autoLine="0" autoPict="0">
                <anchor moveWithCells="1">
                  <from>
                    <xdr:col>9</xdr:col>
                    <xdr:colOff>38100</xdr:colOff>
                    <xdr:row>49</xdr:row>
                    <xdr:rowOff>50800</xdr:rowOff>
                  </from>
                  <to>
                    <xdr:col>9</xdr:col>
                    <xdr:colOff>304800</xdr:colOff>
                    <xdr:row>49</xdr:row>
                    <xdr:rowOff>241300</xdr:rowOff>
                  </to>
                </anchor>
              </controlPr>
            </control>
          </mc:Choice>
        </mc:AlternateContent>
        <mc:AlternateContent xmlns:mc="http://schemas.openxmlformats.org/markup-compatibility/2006">
          <mc:Choice Requires="x14">
            <control shapeId="45672" r:id="rId364" name="Check Box 616">
              <controlPr locked="0" defaultSize="0" autoFill="0" autoLine="0" autoPict="0" macro="[0]!CheckBox84_Click">
                <anchor moveWithCells="1">
                  <from>
                    <xdr:col>10</xdr:col>
                    <xdr:colOff>38100</xdr:colOff>
                    <xdr:row>49</xdr:row>
                    <xdr:rowOff>50800</xdr:rowOff>
                  </from>
                  <to>
                    <xdr:col>10</xdr:col>
                    <xdr:colOff>304800</xdr:colOff>
                    <xdr:row>49</xdr:row>
                    <xdr:rowOff>241300</xdr:rowOff>
                  </to>
                </anchor>
              </controlPr>
            </control>
          </mc:Choice>
        </mc:AlternateContent>
        <mc:AlternateContent xmlns:mc="http://schemas.openxmlformats.org/markup-compatibility/2006">
          <mc:Choice Requires="x14">
            <control shapeId="45673" r:id="rId365" name="Check Box 617">
              <controlPr locked="0" defaultSize="0" autoFill="0" autoLine="0" autoPict="0">
                <anchor moveWithCells="1">
                  <from>
                    <xdr:col>7</xdr:col>
                    <xdr:colOff>12700</xdr:colOff>
                    <xdr:row>50</xdr:row>
                    <xdr:rowOff>50800</xdr:rowOff>
                  </from>
                  <to>
                    <xdr:col>7</xdr:col>
                    <xdr:colOff>317500</xdr:colOff>
                    <xdr:row>50</xdr:row>
                    <xdr:rowOff>241300</xdr:rowOff>
                  </to>
                </anchor>
              </controlPr>
            </control>
          </mc:Choice>
        </mc:AlternateContent>
        <mc:AlternateContent xmlns:mc="http://schemas.openxmlformats.org/markup-compatibility/2006">
          <mc:Choice Requires="x14">
            <control shapeId="45674" r:id="rId366" name="Check Box 618">
              <controlPr locked="0" defaultSize="0" autoFill="0" autoLine="0" autoPict="0">
                <anchor moveWithCells="1">
                  <from>
                    <xdr:col>8</xdr:col>
                    <xdr:colOff>38100</xdr:colOff>
                    <xdr:row>50</xdr:row>
                    <xdr:rowOff>50800</xdr:rowOff>
                  </from>
                  <to>
                    <xdr:col>8</xdr:col>
                    <xdr:colOff>304800</xdr:colOff>
                    <xdr:row>50</xdr:row>
                    <xdr:rowOff>241300</xdr:rowOff>
                  </to>
                </anchor>
              </controlPr>
            </control>
          </mc:Choice>
        </mc:AlternateContent>
        <mc:AlternateContent xmlns:mc="http://schemas.openxmlformats.org/markup-compatibility/2006">
          <mc:Choice Requires="x14">
            <control shapeId="45675" r:id="rId367" name="Check Box 619">
              <controlPr locked="0" defaultSize="0" autoFill="0" autoLine="0" autoPict="0">
                <anchor moveWithCells="1">
                  <from>
                    <xdr:col>9</xdr:col>
                    <xdr:colOff>38100</xdr:colOff>
                    <xdr:row>50</xdr:row>
                    <xdr:rowOff>50800</xdr:rowOff>
                  </from>
                  <to>
                    <xdr:col>9</xdr:col>
                    <xdr:colOff>304800</xdr:colOff>
                    <xdr:row>50</xdr:row>
                    <xdr:rowOff>241300</xdr:rowOff>
                  </to>
                </anchor>
              </controlPr>
            </control>
          </mc:Choice>
        </mc:AlternateContent>
        <mc:AlternateContent xmlns:mc="http://schemas.openxmlformats.org/markup-compatibility/2006">
          <mc:Choice Requires="x14">
            <control shapeId="45676" r:id="rId368" name="Check Box 620">
              <controlPr locked="0" defaultSize="0" autoFill="0" autoLine="0" autoPict="0">
                <anchor moveWithCells="1">
                  <from>
                    <xdr:col>10</xdr:col>
                    <xdr:colOff>38100</xdr:colOff>
                    <xdr:row>50</xdr:row>
                    <xdr:rowOff>50800</xdr:rowOff>
                  </from>
                  <to>
                    <xdr:col>10</xdr:col>
                    <xdr:colOff>304800</xdr:colOff>
                    <xdr:row>50</xdr:row>
                    <xdr:rowOff>241300</xdr:rowOff>
                  </to>
                </anchor>
              </controlPr>
            </control>
          </mc:Choice>
        </mc:AlternateContent>
        <mc:AlternateContent xmlns:mc="http://schemas.openxmlformats.org/markup-compatibility/2006">
          <mc:Choice Requires="x14">
            <control shapeId="45677" r:id="rId369" name="Check Box 621">
              <controlPr locked="0" defaultSize="0" autoFill="0" autoLine="0" autoPict="0">
                <anchor moveWithCells="1">
                  <from>
                    <xdr:col>7</xdr:col>
                    <xdr:colOff>50800</xdr:colOff>
                    <xdr:row>53</xdr:row>
                    <xdr:rowOff>38100</xdr:rowOff>
                  </from>
                  <to>
                    <xdr:col>7</xdr:col>
                    <xdr:colOff>304800</xdr:colOff>
                    <xdr:row>53</xdr:row>
                    <xdr:rowOff>241300</xdr:rowOff>
                  </to>
                </anchor>
              </controlPr>
            </control>
          </mc:Choice>
        </mc:AlternateContent>
        <mc:AlternateContent xmlns:mc="http://schemas.openxmlformats.org/markup-compatibility/2006">
          <mc:Choice Requires="x14">
            <control shapeId="45678" r:id="rId370" name="Check Box 622">
              <controlPr locked="0" defaultSize="0" autoFill="0" autoLine="0" autoPict="0">
                <anchor moveWithCells="1">
                  <from>
                    <xdr:col>8</xdr:col>
                    <xdr:colOff>50800</xdr:colOff>
                    <xdr:row>53</xdr:row>
                    <xdr:rowOff>38100</xdr:rowOff>
                  </from>
                  <to>
                    <xdr:col>8</xdr:col>
                    <xdr:colOff>279400</xdr:colOff>
                    <xdr:row>53</xdr:row>
                    <xdr:rowOff>241300</xdr:rowOff>
                  </to>
                </anchor>
              </controlPr>
            </control>
          </mc:Choice>
        </mc:AlternateContent>
        <mc:AlternateContent xmlns:mc="http://schemas.openxmlformats.org/markup-compatibility/2006">
          <mc:Choice Requires="x14">
            <control shapeId="45679" r:id="rId371" name="Check Box 623">
              <controlPr locked="0" defaultSize="0" autoFill="0" autoLine="0" autoPict="0">
                <anchor moveWithCells="1">
                  <from>
                    <xdr:col>9</xdr:col>
                    <xdr:colOff>50800</xdr:colOff>
                    <xdr:row>53</xdr:row>
                    <xdr:rowOff>38100</xdr:rowOff>
                  </from>
                  <to>
                    <xdr:col>9</xdr:col>
                    <xdr:colOff>279400</xdr:colOff>
                    <xdr:row>53</xdr:row>
                    <xdr:rowOff>241300</xdr:rowOff>
                  </to>
                </anchor>
              </controlPr>
            </control>
          </mc:Choice>
        </mc:AlternateContent>
        <mc:AlternateContent xmlns:mc="http://schemas.openxmlformats.org/markup-compatibility/2006">
          <mc:Choice Requires="x14">
            <control shapeId="45680" r:id="rId372" name="Check Box 624">
              <controlPr locked="0" defaultSize="0" autoFill="0" autoLine="0" autoPict="0">
                <anchor moveWithCells="1">
                  <from>
                    <xdr:col>10</xdr:col>
                    <xdr:colOff>50800</xdr:colOff>
                    <xdr:row>53</xdr:row>
                    <xdr:rowOff>38100</xdr:rowOff>
                  </from>
                  <to>
                    <xdr:col>10</xdr:col>
                    <xdr:colOff>304800</xdr:colOff>
                    <xdr:row>53</xdr:row>
                    <xdr:rowOff>241300</xdr:rowOff>
                  </to>
                </anchor>
              </controlPr>
            </control>
          </mc:Choice>
        </mc:AlternateContent>
        <mc:AlternateContent xmlns:mc="http://schemas.openxmlformats.org/markup-compatibility/2006">
          <mc:Choice Requires="x14">
            <control shapeId="45681" r:id="rId373" name="Check Box 625">
              <controlPr locked="0" defaultSize="0" autoFill="0" autoLine="0" autoPict="0">
                <anchor moveWithCells="1">
                  <from>
                    <xdr:col>7</xdr:col>
                    <xdr:colOff>50800</xdr:colOff>
                    <xdr:row>51</xdr:row>
                    <xdr:rowOff>25400</xdr:rowOff>
                  </from>
                  <to>
                    <xdr:col>7</xdr:col>
                    <xdr:colOff>279400</xdr:colOff>
                    <xdr:row>51</xdr:row>
                    <xdr:rowOff>266700</xdr:rowOff>
                  </to>
                </anchor>
              </controlPr>
            </control>
          </mc:Choice>
        </mc:AlternateContent>
        <mc:AlternateContent xmlns:mc="http://schemas.openxmlformats.org/markup-compatibility/2006">
          <mc:Choice Requires="x14">
            <control shapeId="45682" r:id="rId374" name="Check Box 626">
              <controlPr locked="0" defaultSize="0" autoFill="0" autoLine="0" autoPict="0">
                <anchor moveWithCells="1">
                  <from>
                    <xdr:col>8</xdr:col>
                    <xdr:colOff>38100</xdr:colOff>
                    <xdr:row>51</xdr:row>
                    <xdr:rowOff>25400</xdr:rowOff>
                  </from>
                  <to>
                    <xdr:col>8</xdr:col>
                    <xdr:colOff>304800</xdr:colOff>
                    <xdr:row>51</xdr:row>
                    <xdr:rowOff>254000</xdr:rowOff>
                  </to>
                </anchor>
              </controlPr>
            </control>
          </mc:Choice>
        </mc:AlternateContent>
        <mc:AlternateContent xmlns:mc="http://schemas.openxmlformats.org/markup-compatibility/2006">
          <mc:Choice Requires="x14">
            <control shapeId="45683" r:id="rId375" name="Check Box 627">
              <controlPr locked="0" defaultSize="0" autoFill="0" autoLine="0" autoPict="0">
                <anchor moveWithCells="1">
                  <from>
                    <xdr:col>9</xdr:col>
                    <xdr:colOff>50800</xdr:colOff>
                    <xdr:row>51</xdr:row>
                    <xdr:rowOff>38100</xdr:rowOff>
                  </from>
                  <to>
                    <xdr:col>9</xdr:col>
                    <xdr:colOff>279400</xdr:colOff>
                    <xdr:row>51</xdr:row>
                    <xdr:rowOff>254000</xdr:rowOff>
                  </to>
                </anchor>
              </controlPr>
            </control>
          </mc:Choice>
        </mc:AlternateContent>
        <mc:AlternateContent xmlns:mc="http://schemas.openxmlformats.org/markup-compatibility/2006">
          <mc:Choice Requires="x14">
            <control shapeId="45684" r:id="rId376" name="Check Box 628">
              <controlPr locked="0" defaultSize="0" autoFill="0" autoLine="0" autoPict="0">
                <anchor moveWithCells="1">
                  <from>
                    <xdr:col>10</xdr:col>
                    <xdr:colOff>50800</xdr:colOff>
                    <xdr:row>51</xdr:row>
                    <xdr:rowOff>25400</xdr:rowOff>
                  </from>
                  <to>
                    <xdr:col>10</xdr:col>
                    <xdr:colOff>279400</xdr:colOff>
                    <xdr:row>51</xdr:row>
                    <xdr:rowOff>266700</xdr:rowOff>
                  </to>
                </anchor>
              </controlPr>
            </control>
          </mc:Choice>
        </mc:AlternateContent>
        <mc:AlternateContent xmlns:mc="http://schemas.openxmlformats.org/markup-compatibility/2006">
          <mc:Choice Requires="x14">
            <control shapeId="45685" r:id="rId377" name="Check Box 629">
              <controlPr locked="0" defaultSize="0" autoFill="0" autoLine="0" autoPict="0">
                <anchor moveWithCells="1">
                  <from>
                    <xdr:col>7</xdr:col>
                    <xdr:colOff>38100</xdr:colOff>
                    <xdr:row>54</xdr:row>
                    <xdr:rowOff>38100</xdr:rowOff>
                  </from>
                  <to>
                    <xdr:col>7</xdr:col>
                    <xdr:colOff>304800</xdr:colOff>
                    <xdr:row>54</xdr:row>
                    <xdr:rowOff>241300</xdr:rowOff>
                  </to>
                </anchor>
              </controlPr>
            </control>
          </mc:Choice>
        </mc:AlternateContent>
        <mc:AlternateContent xmlns:mc="http://schemas.openxmlformats.org/markup-compatibility/2006">
          <mc:Choice Requires="x14">
            <control shapeId="45686" r:id="rId378" name="Check Box 630">
              <controlPr locked="0" defaultSize="0" autoFill="0" autoLine="0" autoPict="0">
                <anchor moveWithCells="1">
                  <from>
                    <xdr:col>8</xdr:col>
                    <xdr:colOff>50800</xdr:colOff>
                    <xdr:row>54</xdr:row>
                    <xdr:rowOff>38100</xdr:rowOff>
                  </from>
                  <to>
                    <xdr:col>8</xdr:col>
                    <xdr:colOff>279400</xdr:colOff>
                    <xdr:row>54</xdr:row>
                    <xdr:rowOff>241300</xdr:rowOff>
                  </to>
                </anchor>
              </controlPr>
            </control>
          </mc:Choice>
        </mc:AlternateContent>
        <mc:AlternateContent xmlns:mc="http://schemas.openxmlformats.org/markup-compatibility/2006">
          <mc:Choice Requires="x14">
            <control shapeId="45687" r:id="rId379" name="Check Box 631">
              <controlPr locked="0" defaultSize="0" autoFill="0" autoLine="0" autoPict="0">
                <anchor moveWithCells="1">
                  <from>
                    <xdr:col>9</xdr:col>
                    <xdr:colOff>38100</xdr:colOff>
                    <xdr:row>54</xdr:row>
                    <xdr:rowOff>38100</xdr:rowOff>
                  </from>
                  <to>
                    <xdr:col>9</xdr:col>
                    <xdr:colOff>304800</xdr:colOff>
                    <xdr:row>54</xdr:row>
                    <xdr:rowOff>241300</xdr:rowOff>
                  </to>
                </anchor>
              </controlPr>
            </control>
          </mc:Choice>
        </mc:AlternateContent>
        <mc:AlternateContent xmlns:mc="http://schemas.openxmlformats.org/markup-compatibility/2006">
          <mc:Choice Requires="x14">
            <control shapeId="45688" r:id="rId380" name="Check Box 632">
              <controlPr locked="0" defaultSize="0" autoFill="0" autoLine="0" autoPict="0">
                <anchor moveWithCells="1">
                  <from>
                    <xdr:col>10</xdr:col>
                    <xdr:colOff>50800</xdr:colOff>
                    <xdr:row>54</xdr:row>
                    <xdr:rowOff>38100</xdr:rowOff>
                  </from>
                  <to>
                    <xdr:col>10</xdr:col>
                    <xdr:colOff>279400</xdr:colOff>
                    <xdr:row>54</xdr:row>
                    <xdr:rowOff>241300</xdr:rowOff>
                  </to>
                </anchor>
              </controlPr>
            </control>
          </mc:Choice>
        </mc:AlternateContent>
        <mc:AlternateContent xmlns:mc="http://schemas.openxmlformats.org/markup-compatibility/2006">
          <mc:Choice Requires="x14">
            <control shapeId="45689" r:id="rId381" name="Check Box 633">
              <controlPr locked="0" defaultSize="0" autoFill="0" autoLine="0" autoPict="0">
                <anchor moveWithCells="1">
                  <from>
                    <xdr:col>7</xdr:col>
                    <xdr:colOff>38100</xdr:colOff>
                    <xdr:row>46</xdr:row>
                    <xdr:rowOff>38100</xdr:rowOff>
                  </from>
                  <to>
                    <xdr:col>7</xdr:col>
                    <xdr:colOff>304800</xdr:colOff>
                    <xdr:row>46</xdr:row>
                    <xdr:rowOff>254000</xdr:rowOff>
                  </to>
                </anchor>
              </controlPr>
            </control>
          </mc:Choice>
        </mc:AlternateContent>
        <mc:AlternateContent xmlns:mc="http://schemas.openxmlformats.org/markup-compatibility/2006">
          <mc:Choice Requires="x14">
            <control shapeId="45690" r:id="rId382" name="Check Box 634">
              <controlPr locked="0" defaultSize="0" autoFill="0" autoLine="0" autoPict="0">
                <anchor moveWithCells="1">
                  <from>
                    <xdr:col>8</xdr:col>
                    <xdr:colOff>38100</xdr:colOff>
                    <xdr:row>46</xdr:row>
                    <xdr:rowOff>50800</xdr:rowOff>
                  </from>
                  <to>
                    <xdr:col>8</xdr:col>
                    <xdr:colOff>304800</xdr:colOff>
                    <xdr:row>46</xdr:row>
                    <xdr:rowOff>241300</xdr:rowOff>
                  </to>
                </anchor>
              </controlPr>
            </control>
          </mc:Choice>
        </mc:AlternateContent>
        <mc:AlternateContent xmlns:mc="http://schemas.openxmlformats.org/markup-compatibility/2006">
          <mc:Choice Requires="x14">
            <control shapeId="45691" r:id="rId383" name="Check Box 635">
              <controlPr locked="0" defaultSize="0" autoFill="0" autoLine="0" autoPict="0">
                <anchor moveWithCells="1">
                  <from>
                    <xdr:col>9</xdr:col>
                    <xdr:colOff>38100</xdr:colOff>
                    <xdr:row>46</xdr:row>
                    <xdr:rowOff>50800</xdr:rowOff>
                  </from>
                  <to>
                    <xdr:col>9</xdr:col>
                    <xdr:colOff>304800</xdr:colOff>
                    <xdr:row>46</xdr:row>
                    <xdr:rowOff>241300</xdr:rowOff>
                  </to>
                </anchor>
              </controlPr>
            </control>
          </mc:Choice>
        </mc:AlternateContent>
        <mc:AlternateContent xmlns:mc="http://schemas.openxmlformats.org/markup-compatibility/2006">
          <mc:Choice Requires="x14">
            <control shapeId="45692" r:id="rId384" name="Check Box 636">
              <controlPr locked="0" defaultSize="0" autoFill="0" autoLine="0" autoPict="0">
                <anchor moveWithCells="1">
                  <from>
                    <xdr:col>10</xdr:col>
                    <xdr:colOff>38100</xdr:colOff>
                    <xdr:row>46</xdr:row>
                    <xdr:rowOff>25400</xdr:rowOff>
                  </from>
                  <to>
                    <xdr:col>10</xdr:col>
                    <xdr:colOff>304800</xdr:colOff>
                    <xdr:row>46</xdr:row>
                    <xdr:rowOff>266700</xdr:rowOff>
                  </to>
                </anchor>
              </controlPr>
            </control>
          </mc:Choice>
        </mc:AlternateContent>
        <mc:AlternateContent xmlns:mc="http://schemas.openxmlformats.org/markup-compatibility/2006">
          <mc:Choice Requires="x14">
            <control shapeId="45693" r:id="rId385" name="Check Box 637">
              <controlPr locked="0" defaultSize="0" autoFill="0" autoLine="0" autoPict="0">
                <anchor moveWithCells="1">
                  <from>
                    <xdr:col>7</xdr:col>
                    <xdr:colOff>12700</xdr:colOff>
                    <xdr:row>33</xdr:row>
                    <xdr:rowOff>50800</xdr:rowOff>
                  </from>
                  <to>
                    <xdr:col>7</xdr:col>
                    <xdr:colOff>317500</xdr:colOff>
                    <xdr:row>33</xdr:row>
                    <xdr:rowOff>241300</xdr:rowOff>
                  </to>
                </anchor>
              </controlPr>
            </control>
          </mc:Choice>
        </mc:AlternateContent>
        <mc:AlternateContent xmlns:mc="http://schemas.openxmlformats.org/markup-compatibility/2006">
          <mc:Choice Requires="x14">
            <control shapeId="45694" r:id="rId386" name="Check Box 638">
              <controlPr locked="0" defaultSize="0" autoFill="0" autoLine="0" autoPict="0">
                <anchor moveWithCells="1">
                  <from>
                    <xdr:col>8</xdr:col>
                    <xdr:colOff>38100</xdr:colOff>
                    <xdr:row>33</xdr:row>
                    <xdr:rowOff>50800</xdr:rowOff>
                  </from>
                  <to>
                    <xdr:col>8</xdr:col>
                    <xdr:colOff>304800</xdr:colOff>
                    <xdr:row>33</xdr:row>
                    <xdr:rowOff>241300</xdr:rowOff>
                  </to>
                </anchor>
              </controlPr>
            </control>
          </mc:Choice>
        </mc:AlternateContent>
        <mc:AlternateContent xmlns:mc="http://schemas.openxmlformats.org/markup-compatibility/2006">
          <mc:Choice Requires="x14">
            <control shapeId="45695" r:id="rId387" name="Check Box 639">
              <controlPr locked="0" defaultSize="0" autoFill="0" autoLine="0" autoPict="0">
                <anchor moveWithCells="1">
                  <from>
                    <xdr:col>9</xdr:col>
                    <xdr:colOff>38100</xdr:colOff>
                    <xdr:row>33</xdr:row>
                    <xdr:rowOff>50800</xdr:rowOff>
                  </from>
                  <to>
                    <xdr:col>9</xdr:col>
                    <xdr:colOff>304800</xdr:colOff>
                    <xdr:row>33</xdr:row>
                    <xdr:rowOff>241300</xdr:rowOff>
                  </to>
                </anchor>
              </controlPr>
            </control>
          </mc:Choice>
        </mc:AlternateContent>
        <mc:AlternateContent xmlns:mc="http://schemas.openxmlformats.org/markup-compatibility/2006">
          <mc:Choice Requires="x14">
            <control shapeId="45696" r:id="rId388" name="Check Box 640">
              <controlPr locked="0" defaultSize="0" autoFill="0" autoLine="0" autoPict="0">
                <anchor moveWithCells="1">
                  <from>
                    <xdr:col>10</xdr:col>
                    <xdr:colOff>38100</xdr:colOff>
                    <xdr:row>33</xdr:row>
                    <xdr:rowOff>50800</xdr:rowOff>
                  </from>
                  <to>
                    <xdr:col>10</xdr:col>
                    <xdr:colOff>304800</xdr:colOff>
                    <xdr:row>33</xdr:row>
                    <xdr:rowOff>241300</xdr:rowOff>
                  </to>
                </anchor>
              </controlPr>
            </control>
          </mc:Choice>
        </mc:AlternateContent>
        <mc:AlternateContent xmlns:mc="http://schemas.openxmlformats.org/markup-compatibility/2006">
          <mc:Choice Requires="x14">
            <control shapeId="45697" r:id="rId389" name="Check Box 641">
              <controlPr locked="0" defaultSize="0" autoFill="0" autoLine="0" autoPict="0">
                <anchor moveWithCells="1">
                  <from>
                    <xdr:col>7</xdr:col>
                    <xdr:colOff>63500</xdr:colOff>
                    <xdr:row>31</xdr:row>
                    <xdr:rowOff>50800</xdr:rowOff>
                  </from>
                  <to>
                    <xdr:col>7</xdr:col>
                    <xdr:colOff>279400</xdr:colOff>
                    <xdr:row>31</xdr:row>
                    <xdr:rowOff>241300</xdr:rowOff>
                  </to>
                </anchor>
              </controlPr>
            </control>
          </mc:Choice>
        </mc:AlternateContent>
        <mc:AlternateContent xmlns:mc="http://schemas.openxmlformats.org/markup-compatibility/2006">
          <mc:Choice Requires="x14">
            <control shapeId="45698" r:id="rId390" name="Check Box 642">
              <controlPr locked="0" defaultSize="0" autoFill="0" autoLine="0" autoPict="0">
                <anchor moveWithCells="1">
                  <from>
                    <xdr:col>8</xdr:col>
                    <xdr:colOff>25400</xdr:colOff>
                    <xdr:row>31</xdr:row>
                    <xdr:rowOff>38100</xdr:rowOff>
                  </from>
                  <to>
                    <xdr:col>8</xdr:col>
                    <xdr:colOff>304800</xdr:colOff>
                    <xdr:row>31</xdr:row>
                    <xdr:rowOff>241300</xdr:rowOff>
                  </to>
                </anchor>
              </controlPr>
            </control>
          </mc:Choice>
        </mc:AlternateContent>
        <mc:AlternateContent xmlns:mc="http://schemas.openxmlformats.org/markup-compatibility/2006">
          <mc:Choice Requires="x14">
            <control shapeId="45699" r:id="rId391" name="Check Box 643">
              <controlPr locked="0" defaultSize="0" autoFill="0" autoLine="0" autoPict="0">
                <anchor moveWithCells="1">
                  <from>
                    <xdr:col>9</xdr:col>
                    <xdr:colOff>38100</xdr:colOff>
                    <xdr:row>31</xdr:row>
                    <xdr:rowOff>38100</xdr:rowOff>
                  </from>
                  <to>
                    <xdr:col>9</xdr:col>
                    <xdr:colOff>304800</xdr:colOff>
                    <xdr:row>31</xdr:row>
                    <xdr:rowOff>254000</xdr:rowOff>
                  </to>
                </anchor>
              </controlPr>
            </control>
          </mc:Choice>
        </mc:AlternateContent>
        <mc:AlternateContent xmlns:mc="http://schemas.openxmlformats.org/markup-compatibility/2006">
          <mc:Choice Requires="x14">
            <control shapeId="45700" r:id="rId392" name="Check Box 644">
              <controlPr locked="0" defaultSize="0" autoFill="0" autoLine="0" autoPict="0">
                <anchor moveWithCells="1">
                  <from>
                    <xdr:col>10</xdr:col>
                    <xdr:colOff>50800</xdr:colOff>
                    <xdr:row>31</xdr:row>
                    <xdr:rowOff>50800</xdr:rowOff>
                  </from>
                  <to>
                    <xdr:col>10</xdr:col>
                    <xdr:colOff>279400</xdr:colOff>
                    <xdr:row>31</xdr:row>
                    <xdr:rowOff>241300</xdr:rowOff>
                  </to>
                </anchor>
              </controlPr>
            </control>
          </mc:Choice>
        </mc:AlternateContent>
        <mc:AlternateContent xmlns:mc="http://schemas.openxmlformats.org/markup-compatibility/2006">
          <mc:Choice Requires="x14">
            <control shapeId="45701" r:id="rId393" name="Check Box 645">
              <controlPr locked="0" defaultSize="0" autoFill="0" autoLine="0" autoPict="0">
                <anchor moveWithCells="1">
                  <from>
                    <xdr:col>7</xdr:col>
                    <xdr:colOff>38100</xdr:colOff>
                    <xdr:row>37</xdr:row>
                    <xdr:rowOff>50800</xdr:rowOff>
                  </from>
                  <to>
                    <xdr:col>7</xdr:col>
                    <xdr:colOff>304800</xdr:colOff>
                    <xdr:row>37</xdr:row>
                    <xdr:rowOff>241300</xdr:rowOff>
                  </to>
                </anchor>
              </controlPr>
            </control>
          </mc:Choice>
        </mc:AlternateContent>
        <mc:AlternateContent xmlns:mc="http://schemas.openxmlformats.org/markup-compatibility/2006">
          <mc:Choice Requires="x14">
            <control shapeId="45702" r:id="rId394" name="Check Box 646">
              <controlPr locked="0" defaultSize="0" autoFill="0" autoLine="0" autoPict="0">
                <anchor moveWithCells="1">
                  <from>
                    <xdr:col>8</xdr:col>
                    <xdr:colOff>38100</xdr:colOff>
                    <xdr:row>37</xdr:row>
                    <xdr:rowOff>50800</xdr:rowOff>
                  </from>
                  <to>
                    <xdr:col>8</xdr:col>
                    <xdr:colOff>304800</xdr:colOff>
                    <xdr:row>37</xdr:row>
                    <xdr:rowOff>241300</xdr:rowOff>
                  </to>
                </anchor>
              </controlPr>
            </control>
          </mc:Choice>
        </mc:AlternateContent>
        <mc:AlternateContent xmlns:mc="http://schemas.openxmlformats.org/markup-compatibility/2006">
          <mc:Choice Requires="x14">
            <control shapeId="45703" r:id="rId395" name="Check Box 647">
              <controlPr locked="0" defaultSize="0" autoFill="0" autoLine="0" autoPict="0">
                <anchor moveWithCells="1">
                  <from>
                    <xdr:col>7</xdr:col>
                    <xdr:colOff>38100</xdr:colOff>
                    <xdr:row>52</xdr:row>
                    <xdr:rowOff>38100</xdr:rowOff>
                  </from>
                  <to>
                    <xdr:col>7</xdr:col>
                    <xdr:colOff>304800</xdr:colOff>
                    <xdr:row>52</xdr:row>
                    <xdr:rowOff>241300</xdr:rowOff>
                  </to>
                </anchor>
              </controlPr>
            </control>
          </mc:Choice>
        </mc:AlternateContent>
        <mc:AlternateContent xmlns:mc="http://schemas.openxmlformats.org/markup-compatibility/2006">
          <mc:Choice Requires="x14">
            <control shapeId="45704" r:id="rId396" name="Check Box 648">
              <controlPr locked="0" defaultSize="0" autoFill="0" autoLine="0" autoPict="0">
                <anchor moveWithCells="1">
                  <from>
                    <xdr:col>8</xdr:col>
                    <xdr:colOff>63500</xdr:colOff>
                    <xdr:row>52</xdr:row>
                    <xdr:rowOff>38100</xdr:rowOff>
                  </from>
                  <to>
                    <xdr:col>8</xdr:col>
                    <xdr:colOff>279400</xdr:colOff>
                    <xdr:row>52</xdr:row>
                    <xdr:rowOff>241300</xdr:rowOff>
                  </to>
                </anchor>
              </controlPr>
            </control>
          </mc:Choice>
        </mc:AlternateContent>
        <mc:AlternateContent xmlns:mc="http://schemas.openxmlformats.org/markup-compatibility/2006">
          <mc:Choice Requires="x14">
            <control shapeId="45705" r:id="rId397" name="Check Box 649">
              <controlPr locked="0" defaultSize="0" autoFill="0" autoLine="0" autoPict="0">
                <anchor moveWithCells="1">
                  <from>
                    <xdr:col>9</xdr:col>
                    <xdr:colOff>63500</xdr:colOff>
                    <xdr:row>52</xdr:row>
                    <xdr:rowOff>38100</xdr:rowOff>
                  </from>
                  <to>
                    <xdr:col>9</xdr:col>
                    <xdr:colOff>279400</xdr:colOff>
                    <xdr:row>52</xdr:row>
                    <xdr:rowOff>241300</xdr:rowOff>
                  </to>
                </anchor>
              </controlPr>
            </control>
          </mc:Choice>
        </mc:AlternateContent>
        <mc:AlternateContent xmlns:mc="http://schemas.openxmlformats.org/markup-compatibility/2006">
          <mc:Choice Requires="x14">
            <control shapeId="45706" r:id="rId398" name="Check Box 650">
              <controlPr locked="0" defaultSize="0" autoFill="0" autoLine="0" autoPict="0">
                <anchor moveWithCells="1">
                  <from>
                    <xdr:col>10</xdr:col>
                    <xdr:colOff>50800</xdr:colOff>
                    <xdr:row>52</xdr:row>
                    <xdr:rowOff>38100</xdr:rowOff>
                  </from>
                  <to>
                    <xdr:col>10</xdr:col>
                    <xdr:colOff>279400</xdr:colOff>
                    <xdr:row>52</xdr:row>
                    <xdr:rowOff>241300</xdr:rowOff>
                  </to>
                </anchor>
              </controlPr>
            </control>
          </mc:Choice>
        </mc:AlternateContent>
        <mc:AlternateContent xmlns:mc="http://schemas.openxmlformats.org/markup-compatibility/2006">
          <mc:Choice Requires="x14">
            <control shapeId="45707" r:id="rId399" name="Check Box 651">
              <controlPr locked="0" defaultSize="0" autoFill="0" autoLine="0" autoPict="0">
                <anchor moveWithCells="1">
                  <from>
                    <xdr:col>7</xdr:col>
                    <xdr:colOff>12700</xdr:colOff>
                    <xdr:row>35</xdr:row>
                    <xdr:rowOff>38100</xdr:rowOff>
                  </from>
                  <to>
                    <xdr:col>7</xdr:col>
                    <xdr:colOff>317500</xdr:colOff>
                    <xdr:row>35</xdr:row>
                    <xdr:rowOff>241300</xdr:rowOff>
                  </to>
                </anchor>
              </controlPr>
            </control>
          </mc:Choice>
        </mc:AlternateContent>
        <mc:AlternateContent xmlns:mc="http://schemas.openxmlformats.org/markup-compatibility/2006">
          <mc:Choice Requires="x14">
            <control shapeId="45708" r:id="rId400" name="Check Box 652">
              <controlPr locked="0" defaultSize="0" autoFill="0" autoLine="0" autoPict="0">
                <anchor moveWithCells="1">
                  <from>
                    <xdr:col>8</xdr:col>
                    <xdr:colOff>38100</xdr:colOff>
                    <xdr:row>35</xdr:row>
                    <xdr:rowOff>38100</xdr:rowOff>
                  </from>
                  <to>
                    <xdr:col>8</xdr:col>
                    <xdr:colOff>304800</xdr:colOff>
                    <xdr:row>35</xdr:row>
                    <xdr:rowOff>241300</xdr:rowOff>
                  </to>
                </anchor>
              </controlPr>
            </control>
          </mc:Choice>
        </mc:AlternateContent>
        <mc:AlternateContent xmlns:mc="http://schemas.openxmlformats.org/markup-compatibility/2006">
          <mc:Choice Requires="x14">
            <control shapeId="45709" r:id="rId401" name="Check Box 653">
              <controlPr locked="0" defaultSize="0" autoFill="0" autoLine="0" autoPict="0">
                <anchor moveWithCells="1">
                  <from>
                    <xdr:col>9</xdr:col>
                    <xdr:colOff>38100</xdr:colOff>
                    <xdr:row>35</xdr:row>
                    <xdr:rowOff>38100</xdr:rowOff>
                  </from>
                  <to>
                    <xdr:col>9</xdr:col>
                    <xdr:colOff>304800</xdr:colOff>
                    <xdr:row>35</xdr:row>
                    <xdr:rowOff>241300</xdr:rowOff>
                  </to>
                </anchor>
              </controlPr>
            </control>
          </mc:Choice>
        </mc:AlternateContent>
        <mc:AlternateContent xmlns:mc="http://schemas.openxmlformats.org/markup-compatibility/2006">
          <mc:Choice Requires="x14">
            <control shapeId="45710" r:id="rId402" name="Check Box 654">
              <controlPr locked="0" defaultSize="0" autoFill="0" autoLine="0" autoPict="0">
                <anchor moveWithCells="1">
                  <from>
                    <xdr:col>10</xdr:col>
                    <xdr:colOff>25400</xdr:colOff>
                    <xdr:row>35</xdr:row>
                    <xdr:rowOff>38100</xdr:rowOff>
                  </from>
                  <to>
                    <xdr:col>10</xdr:col>
                    <xdr:colOff>304800</xdr:colOff>
                    <xdr:row>35</xdr:row>
                    <xdr:rowOff>241300</xdr:rowOff>
                  </to>
                </anchor>
              </controlPr>
            </control>
          </mc:Choice>
        </mc:AlternateContent>
        <mc:AlternateContent xmlns:mc="http://schemas.openxmlformats.org/markup-compatibility/2006">
          <mc:Choice Requires="x14">
            <control shapeId="45711" r:id="rId403" name="Check Box 655">
              <controlPr locked="0" defaultSize="0" autoFill="0" autoLine="0" autoPict="0">
                <anchor moveWithCells="1">
                  <from>
                    <xdr:col>10</xdr:col>
                    <xdr:colOff>25400</xdr:colOff>
                    <xdr:row>36</xdr:row>
                    <xdr:rowOff>50800</xdr:rowOff>
                  </from>
                  <to>
                    <xdr:col>10</xdr:col>
                    <xdr:colOff>317500</xdr:colOff>
                    <xdr:row>36</xdr:row>
                    <xdr:rowOff>241300</xdr:rowOff>
                  </to>
                </anchor>
              </controlPr>
            </control>
          </mc:Choice>
        </mc:AlternateContent>
        <mc:AlternateContent xmlns:mc="http://schemas.openxmlformats.org/markup-compatibility/2006">
          <mc:Choice Requires="x14">
            <control shapeId="45712" r:id="rId404" name="Check Box 656">
              <controlPr locked="0" defaultSize="0" autoFill="0" autoLine="0" autoPict="0">
                <anchor moveWithCells="1">
                  <from>
                    <xdr:col>9</xdr:col>
                    <xdr:colOff>38100</xdr:colOff>
                    <xdr:row>39</xdr:row>
                    <xdr:rowOff>38100</xdr:rowOff>
                  </from>
                  <to>
                    <xdr:col>9</xdr:col>
                    <xdr:colOff>304800</xdr:colOff>
                    <xdr:row>39</xdr:row>
                    <xdr:rowOff>241300</xdr:rowOff>
                  </to>
                </anchor>
              </controlPr>
            </control>
          </mc:Choice>
        </mc:AlternateContent>
        <mc:AlternateContent xmlns:mc="http://schemas.openxmlformats.org/markup-compatibility/2006">
          <mc:Choice Requires="x14">
            <control shapeId="45713" r:id="rId405" name="Check Box 657">
              <controlPr locked="0" defaultSize="0" autoFill="0" autoLine="0" autoPict="0">
                <anchor moveWithCells="1">
                  <from>
                    <xdr:col>8</xdr:col>
                    <xdr:colOff>25400</xdr:colOff>
                    <xdr:row>39</xdr:row>
                    <xdr:rowOff>38100</xdr:rowOff>
                  </from>
                  <to>
                    <xdr:col>8</xdr:col>
                    <xdr:colOff>304800</xdr:colOff>
                    <xdr:row>39</xdr:row>
                    <xdr:rowOff>241300</xdr:rowOff>
                  </to>
                </anchor>
              </controlPr>
            </control>
          </mc:Choice>
        </mc:AlternateContent>
        <mc:AlternateContent xmlns:mc="http://schemas.openxmlformats.org/markup-compatibility/2006">
          <mc:Choice Requires="x14">
            <control shapeId="45714" r:id="rId406" name="Check Box 658">
              <controlPr locked="0" defaultSize="0" autoFill="0" autoLine="0" autoPict="0">
                <anchor moveWithCells="1">
                  <from>
                    <xdr:col>10</xdr:col>
                    <xdr:colOff>50800</xdr:colOff>
                    <xdr:row>40</xdr:row>
                    <xdr:rowOff>38100</xdr:rowOff>
                  </from>
                  <to>
                    <xdr:col>10</xdr:col>
                    <xdr:colOff>279400</xdr:colOff>
                    <xdr:row>40</xdr:row>
                    <xdr:rowOff>254000</xdr:rowOff>
                  </to>
                </anchor>
              </controlPr>
            </control>
          </mc:Choice>
        </mc:AlternateContent>
        <mc:AlternateContent xmlns:mc="http://schemas.openxmlformats.org/markup-compatibility/2006">
          <mc:Choice Requires="x14">
            <control shapeId="45715" r:id="rId407" name="Check Box 659">
              <controlPr locked="0" defaultSize="0" autoFill="0" autoLine="0" autoPict="0">
                <anchor moveWithCells="1">
                  <from>
                    <xdr:col>7</xdr:col>
                    <xdr:colOff>50800</xdr:colOff>
                    <xdr:row>40</xdr:row>
                    <xdr:rowOff>38100</xdr:rowOff>
                  </from>
                  <to>
                    <xdr:col>7</xdr:col>
                    <xdr:colOff>279400</xdr:colOff>
                    <xdr:row>40</xdr:row>
                    <xdr:rowOff>254000</xdr:rowOff>
                  </to>
                </anchor>
              </controlPr>
            </control>
          </mc:Choice>
        </mc:AlternateContent>
        <mc:AlternateContent xmlns:mc="http://schemas.openxmlformats.org/markup-compatibility/2006">
          <mc:Choice Requires="x14">
            <control shapeId="45716" r:id="rId408" name="Check Box 660">
              <controlPr locked="0" defaultSize="0" autoFill="0" autoLine="0" autoPict="0">
                <anchor moveWithCells="1">
                  <from>
                    <xdr:col>7</xdr:col>
                    <xdr:colOff>50800</xdr:colOff>
                    <xdr:row>55</xdr:row>
                    <xdr:rowOff>38100</xdr:rowOff>
                  </from>
                  <to>
                    <xdr:col>7</xdr:col>
                    <xdr:colOff>304800</xdr:colOff>
                    <xdr:row>55</xdr:row>
                    <xdr:rowOff>241300</xdr:rowOff>
                  </to>
                </anchor>
              </controlPr>
            </control>
          </mc:Choice>
        </mc:AlternateContent>
        <mc:AlternateContent xmlns:mc="http://schemas.openxmlformats.org/markup-compatibility/2006">
          <mc:Choice Requires="x14">
            <control shapeId="45717" r:id="rId409" name="Check Box 661">
              <controlPr locked="0" defaultSize="0" autoFill="0" autoLine="0" autoPict="0">
                <anchor moveWithCells="1">
                  <from>
                    <xdr:col>8</xdr:col>
                    <xdr:colOff>50800</xdr:colOff>
                    <xdr:row>55</xdr:row>
                    <xdr:rowOff>38100</xdr:rowOff>
                  </from>
                  <to>
                    <xdr:col>8</xdr:col>
                    <xdr:colOff>279400</xdr:colOff>
                    <xdr:row>55</xdr:row>
                    <xdr:rowOff>241300</xdr:rowOff>
                  </to>
                </anchor>
              </controlPr>
            </control>
          </mc:Choice>
        </mc:AlternateContent>
        <mc:AlternateContent xmlns:mc="http://schemas.openxmlformats.org/markup-compatibility/2006">
          <mc:Choice Requires="x14">
            <control shapeId="45718" r:id="rId410" name="Check Box 662">
              <controlPr locked="0" defaultSize="0" autoFill="0" autoLine="0" autoPict="0">
                <anchor moveWithCells="1">
                  <from>
                    <xdr:col>9</xdr:col>
                    <xdr:colOff>38100</xdr:colOff>
                    <xdr:row>55</xdr:row>
                    <xdr:rowOff>38100</xdr:rowOff>
                  </from>
                  <to>
                    <xdr:col>9</xdr:col>
                    <xdr:colOff>304800</xdr:colOff>
                    <xdr:row>55</xdr:row>
                    <xdr:rowOff>241300</xdr:rowOff>
                  </to>
                </anchor>
              </controlPr>
            </control>
          </mc:Choice>
        </mc:AlternateContent>
        <mc:AlternateContent xmlns:mc="http://schemas.openxmlformats.org/markup-compatibility/2006">
          <mc:Choice Requires="x14">
            <control shapeId="45719" r:id="rId411" name="Check Box 663">
              <controlPr locked="0" defaultSize="0" autoFill="0" autoLine="0" autoPict="0">
                <anchor moveWithCells="1">
                  <from>
                    <xdr:col>10</xdr:col>
                    <xdr:colOff>50800</xdr:colOff>
                    <xdr:row>55</xdr:row>
                    <xdr:rowOff>50800</xdr:rowOff>
                  </from>
                  <to>
                    <xdr:col>10</xdr:col>
                    <xdr:colOff>304800</xdr:colOff>
                    <xdr:row>55</xdr:row>
                    <xdr:rowOff>241300</xdr:rowOff>
                  </to>
                </anchor>
              </controlPr>
            </control>
          </mc:Choice>
        </mc:AlternateContent>
        <mc:AlternateContent xmlns:mc="http://schemas.openxmlformats.org/markup-compatibility/2006">
          <mc:Choice Requires="x14">
            <control shapeId="45720" r:id="rId412" name="Check Box 664">
              <controlPr locked="0" defaultSize="0" autoFill="0" autoLine="0" autoPict="0">
                <anchor moveWithCells="1">
                  <from>
                    <xdr:col>7</xdr:col>
                    <xdr:colOff>50800</xdr:colOff>
                    <xdr:row>56</xdr:row>
                    <xdr:rowOff>38100</xdr:rowOff>
                  </from>
                  <to>
                    <xdr:col>7</xdr:col>
                    <xdr:colOff>304800</xdr:colOff>
                    <xdr:row>56</xdr:row>
                    <xdr:rowOff>241300</xdr:rowOff>
                  </to>
                </anchor>
              </controlPr>
            </control>
          </mc:Choice>
        </mc:AlternateContent>
        <mc:AlternateContent xmlns:mc="http://schemas.openxmlformats.org/markup-compatibility/2006">
          <mc:Choice Requires="x14">
            <control shapeId="45721" r:id="rId413" name="Check Box 665">
              <controlPr locked="0" defaultSize="0" autoFill="0" autoLine="0" autoPict="0">
                <anchor moveWithCells="1">
                  <from>
                    <xdr:col>8</xdr:col>
                    <xdr:colOff>50800</xdr:colOff>
                    <xdr:row>56</xdr:row>
                    <xdr:rowOff>38100</xdr:rowOff>
                  </from>
                  <to>
                    <xdr:col>8</xdr:col>
                    <xdr:colOff>304800</xdr:colOff>
                    <xdr:row>56</xdr:row>
                    <xdr:rowOff>241300</xdr:rowOff>
                  </to>
                </anchor>
              </controlPr>
            </control>
          </mc:Choice>
        </mc:AlternateContent>
        <mc:AlternateContent xmlns:mc="http://schemas.openxmlformats.org/markup-compatibility/2006">
          <mc:Choice Requires="x14">
            <control shapeId="45722" r:id="rId414" name="Check Box 666">
              <controlPr locked="0" defaultSize="0" autoFill="0" autoLine="0" autoPict="0">
                <anchor moveWithCells="1">
                  <from>
                    <xdr:col>9</xdr:col>
                    <xdr:colOff>25400</xdr:colOff>
                    <xdr:row>56</xdr:row>
                    <xdr:rowOff>38100</xdr:rowOff>
                  </from>
                  <to>
                    <xdr:col>9</xdr:col>
                    <xdr:colOff>317500</xdr:colOff>
                    <xdr:row>56</xdr:row>
                    <xdr:rowOff>241300</xdr:rowOff>
                  </to>
                </anchor>
              </controlPr>
            </control>
          </mc:Choice>
        </mc:AlternateContent>
        <mc:AlternateContent xmlns:mc="http://schemas.openxmlformats.org/markup-compatibility/2006">
          <mc:Choice Requires="x14">
            <control shapeId="45723" r:id="rId415" name="Check Box 667">
              <controlPr locked="0" defaultSize="0" autoFill="0" autoLine="0" autoPict="0">
                <anchor moveWithCells="1">
                  <from>
                    <xdr:col>10</xdr:col>
                    <xdr:colOff>38100</xdr:colOff>
                    <xdr:row>56</xdr:row>
                    <xdr:rowOff>38100</xdr:rowOff>
                  </from>
                  <to>
                    <xdr:col>10</xdr:col>
                    <xdr:colOff>304800</xdr:colOff>
                    <xdr:row>56</xdr:row>
                    <xdr:rowOff>241300</xdr:rowOff>
                  </to>
                </anchor>
              </controlPr>
            </control>
          </mc:Choice>
        </mc:AlternateContent>
        <mc:AlternateContent xmlns:mc="http://schemas.openxmlformats.org/markup-compatibility/2006">
          <mc:Choice Requires="x14">
            <control shapeId="45724" r:id="rId416" name="Check Box 668">
              <controlPr locked="0" defaultSize="0" autoFill="0" autoLine="0" autoPict="0" macro="[0]!checkAllBoxesColumn_Click">
                <anchor moveWithCells="1">
                  <from>
                    <xdr:col>8</xdr:col>
                    <xdr:colOff>63500</xdr:colOff>
                    <xdr:row>45</xdr:row>
                    <xdr:rowOff>25400</xdr:rowOff>
                  </from>
                  <to>
                    <xdr:col>9</xdr:col>
                    <xdr:colOff>0</xdr:colOff>
                    <xdr:row>45</xdr:row>
                    <xdr:rowOff>266700</xdr:rowOff>
                  </to>
                </anchor>
              </controlPr>
            </control>
          </mc:Choice>
        </mc:AlternateContent>
        <mc:AlternateContent xmlns:mc="http://schemas.openxmlformats.org/markup-compatibility/2006">
          <mc:Choice Requires="x14">
            <control shapeId="45725" r:id="rId417" name="Check Box 669">
              <controlPr locked="0" defaultSize="0" autoFill="0" autoLine="0" autoPict="0" macro="[0]!checkAllBoxesColumn_Click">
                <anchor moveWithCells="1">
                  <from>
                    <xdr:col>7</xdr:col>
                    <xdr:colOff>63500</xdr:colOff>
                    <xdr:row>45</xdr:row>
                    <xdr:rowOff>12700</xdr:rowOff>
                  </from>
                  <to>
                    <xdr:col>7</xdr:col>
                    <xdr:colOff>317500</xdr:colOff>
                    <xdr:row>45</xdr:row>
                    <xdr:rowOff>266700</xdr:rowOff>
                  </to>
                </anchor>
              </controlPr>
            </control>
          </mc:Choice>
        </mc:AlternateContent>
        <mc:AlternateContent xmlns:mc="http://schemas.openxmlformats.org/markup-compatibility/2006">
          <mc:Choice Requires="x14">
            <control shapeId="45726" r:id="rId418" name="Check Box 670">
              <controlPr locked="0" defaultSize="0" autoFill="0" autoLine="0" autoPict="0" macro="[0]!checkAllBoxesColumn_Click">
                <anchor moveWithCells="1">
                  <from>
                    <xdr:col>9</xdr:col>
                    <xdr:colOff>50800</xdr:colOff>
                    <xdr:row>45</xdr:row>
                    <xdr:rowOff>25400</xdr:rowOff>
                  </from>
                  <to>
                    <xdr:col>9</xdr:col>
                    <xdr:colOff>317500</xdr:colOff>
                    <xdr:row>45</xdr:row>
                    <xdr:rowOff>266700</xdr:rowOff>
                  </to>
                </anchor>
              </controlPr>
            </control>
          </mc:Choice>
        </mc:AlternateContent>
        <mc:AlternateContent xmlns:mc="http://schemas.openxmlformats.org/markup-compatibility/2006">
          <mc:Choice Requires="x14">
            <control shapeId="45727" r:id="rId419" name="Check Box 671">
              <controlPr locked="0" defaultSize="0" autoFill="0" autoLine="0" autoPict="0" macro="[0]!checkAllBoxesColumn_Click">
                <anchor moveWithCells="1">
                  <from>
                    <xdr:col>10</xdr:col>
                    <xdr:colOff>38100</xdr:colOff>
                    <xdr:row>45</xdr:row>
                    <xdr:rowOff>12700</xdr:rowOff>
                  </from>
                  <to>
                    <xdr:col>10</xdr:col>
                    <xdr:colOff>304800</xdr:colOff>
                    <xdr:row>45</xdr:row>
                    <xdr:rowOff>266700</xdr:rowOff>
                  </to>
                </anchor>
              </controlPr>
            </control>
          </mc:Choice>
        </mc:AlternateContent>
        <mc:AlternateContent xmlns:mc="http://schemas.openxmlformats.org/markup-compatibility/2006">
          <mc:Choice Requires="x14">
            <control shapeId="45728" r:id="rId420" name="Check Box 672">
              <controlPr locked="0" defaultSize="0" autoFill="0" autoLine="0" autoPict="0">
                <anchor moveWithCells="1">
                  <from>
                    <xdr:col>9</xdr:col>
                    <xdr:colOff>38100</xdr:colOff>
                    <xdr:row>38</xdr:row>
                    <xdr:rowOff>50800</xdr:rowOff>
                  </from>
                  <to>
                    <xdr:col>9</xdr:col>
                    <xdr:colOff>304800</xdr:colOff>
                    <xdr:row>38</xdr:row>
                    <xdr:rowOff>241300</xdr:rowOff>
                  </to>
                </anchor>
              </controlPr>
            </control>
          </mc:Choice>
        </mc:AlternateContent>
        <mc:AlternateContent xmlns:mc="http://schemas.openxmlformats.org/markup-compatibility/2006">
          <mc:Choice Requires="x14">
            <control shapeId="45729" r:id="rId421" name="Check Box 673">
              <controlPr locked="0" defaultSize="0" autoFill="0" autoLine="0" autoPict="0">
                <anchor moveWithCells="1">
                  <from>
                    <xdr:col>10</xdr:col>
                    <xdr:colOff>50800</xdr:colOff>
                    <xdr:row>38</xdr:row>
                    <xdr:rowOff>50800</xdr:rowOff>
                  </from>
                  <to>
                    <xdr:col>10</xdr:col>
                    <xdr:colOff>266700</xdr:colOff>
                    <xdr:row>38</xdr:row>
                    <xdr:rowOff>241300</xdr:rowOff>
                  </to>
                </anchor>
              </controlPr>
            </control>
          </mc:Choice>
        </mc:AlternateContent>
        <mc:AlternateContent xmlns:mc="http://schemas.openxmlformats.org/markup-compatibility/2006">
          <mc:Choice Requires="x14">
            <control shapeId="45730" r:id="rId422" name="Check Box 674">
              <controlPr locked="0" defaultSize="0" autoFill="0" autoLine="0" autoPict="0">
                <anchor moveWithCells="1">
                  <from>
                    <xdr:col>7</xdr:col>
                    <xdr:colOff>38100</xdr:colOff>
                    <xdr:row>38</xdr:row>
                    <xdr:rowOff>50800</xdr:rowOff>
                  </from>
                  <to>
                    <xdr:col>7</xdr:col>
                    <xdr:colOff>304800</xdr:colOff>
                    <xdr:row>38</xdr:row>
                    <xdr:rowOff>241300</xdr:rowOff>
                  </to>
                </anchor>
              </controlPr>
            </control>
          </mc:Choice>
        </mc:AlternateContent>
        <mc:AlternateContent xmlns:mc="http://schemas.openxmlformats.org/markup-compatibility/2006">
          <mc:Choice Requires="x14">
            <control shapeId="45731" r:id="rId423" name="Check Box 675">
              <controlPr locked="0" defaultSize="0" autoFill="0" autoLine="0" autoPict="0">
                <anchor moveWithCells="1">
                  <from>
                    <xdr:col>8</xdr:col>
                    <xdr:colOff>38100</xdr:colOff>
                    <xdr:row>38</xdr:row>
                    <xdr:rowOff>50800</xdr:rowOff>
                  </from>
                  <to>
                    <xdr:col>8</xdr:col>
                    <xdr:colOff>304800</xdr:colOff>
                    <xdr:row>38</xdr:row>
                    <xdr:rowOff>241300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dimension ref="B5:P45"/>
  <sheetViews>
    <sheetView topLeftCell="A7" workbookViewId="0">
      <selection activeCell="C21" sqref="C21:C22"/>
    </sheetView>
  </sheetViews>
  <sheetFormatPr baseColWidth="10" defaultColWidth="9.1640625" defaultRowHeight="15"/>
  <cols>
    <col min="1" max="1" width="9.1640625" style="252"/>
    <col min="2" max="2" width="16.1640625" style="252" customWidth="1"/>
    <col min="3" max="4" width="9.1640625" style="252" customWidth="1"/>
    <col min="5" max="6" width="9.1640625" style="252" hidden="1" customWidth="1"/>
    <col min="7" max="10" width="9.1640625" style="252" customWidth="1"/>
    <col min="11" max="12" width="9.1640625" style="252"/>
    <col min="13" max="13" width="17.33203125" style="252" customWidth="1"/>
    <col min="14" max="14" width="20.1640625" style="252" customWidth="1"/>
    <col min="15" max="15" width="12.1640625" style="252" customWidth="1"/>
    <col min="16" max="16" width="20.33203125" style="252" customWidth="1"/>
    <col min="17" max="16384" width="9.1640625" style="252"/>
  </cols>
  <sheetData>
    <row r="5" spans="2:10" ht="15.75" customHeight="1"/>
    <row r="13" spans="2:10" ht="16" thickBot="1"/>
    <row r="14" spans="2:10" ht="16" thickTop="1">
      <c r="B14" s="924" t="s">
        <v>29</v>
      </c>
      <c r="C14" s="925"/>
      <c r="D14" s="925"/>
      <c r="E14" s="925"/>
      <c r="F14" s="925"/>
      <c r="G14" s="925"/>
      <c r="H14" s="925"/>
      <c r="I14" s="925"/>
      <c r="J14" s="926"/>
    </row>
    <row r="15" spans="2:10" ht="19">
      <c r="B15" s="927">
        <f>'Vessel Profile'!C31</f>
        <v>0</v>
      </c>
      <c r="C15" s="928"/>
      <c r="D15" s="928"/>
      <c r="E15" s="928"/>
      <c r="F15" s="928"/>
      <c r="G15" s="928"/>
      <c r="H15" s="928"/>
      <c r="I15" s="928"/>
      <c r="J15" s="929"/>
    </row>
    <row r="16" spans="2:10" ht="17" thickBot="1">
      <c r="B16" s="882" t="b">
        <v>0</v>
      </c>
      <c r="C16" s="883"/>
      <c r="D16" s="883"/>
      <c r="E16" s="883"/>
      <c r="F16" s="883"/>
      <c r="G16" s="883"/>
      <c r="H16" s="883"/>
      <c r="I16" s="883"/>
      <c r="J16" s="884"/>
    </row>
    <row r="17" spans="2:16" ht="15.75" customHeight="1" thickTop="1">
      <c r="B17" s="270"/>
      <c r="C17" s="815" t="s">
        <v>103</v>
      </c>
      <c r="D17" s="815" t="s">
        <v>108</v>
      </c>
      <c r="E17" s="815" t="s">
        <v>103</v>
      </c>
      <c r="F17" s="815" t="s">
        <v>108</v>
      </c>
      <c r="G17" s="486" t="s">
        <v>30</v>
      </c>
      <c r="H17" s="486"/>
      <c r="I17" s="456">
        <f>IF($B$16,E19,C19)</f>
        <v>0</v>
      </c>
      <c r="J17" s="490">
        <f>IF($B$16,F19,D19)</f>
        <v>0</v>
      </c>
      <c r="M17" s="885" t="s">
        <v>361</v>
      </c>
      <c r="N17" s="886"/>
      <c r="O17" s="886"/>
      <c r="P17" s="887"/>
    </row>
    <row r="18" spans="2:16" ht="16">
      <c r="B18" s="11"/>
      <c r="C18" s="916"/>
      <c r="D18" s="916"/>
      <c r="E18" s="916"/>
      <c r="F18" s="916"/>
      <c r="G18" s="29" t="s">
        <v>31</v>
      </c>
      <c r="H18" s="29" t="s">
        <v>32</v>
      </c>
      <c r="I18" s="456">
        <f>IF($B$16,E19,C19)</f>
        <v>0</v>
      </c>
      <c r="J18" s="491">
        <f>IF($B$16,F19,D19)</f>
        <v>0</v>
      </c>
      <c r="M18" s="888"/>
      <c r="N18" s="889"/>
      <c r="O18" s="889"/>
      <c r="P18" s="890"/>
    </row>
    <row r="19" spans="2:16" ht="19">
      <c r="B19" s="11" t="s">
        <v>369</v>
      </c>
      <c r="C19" s="741">
        <f>'Operating Mode 2'!Q4</f>
        <v>0</v>
      </c>
      <c r="D19" s="741">
        <f>'Operating Mode 2'!R4</f>
        <v>0</v>
      </c>
      <c r="E19" s="119"/>
      <c r="F19" s="119"/>
      <c r="G19" s="206">
        <f>IF(AND('Vessel Profile'!$C$12&gt;=30,'Vessel Profile'!$C$12&lt;=40),'Speed Data'!$E$3*(EXP('Speed Data'!$E$4*I17)),IF(AND('Vessel Profile'!$C$12&gt;=40,'Vessel Profile'!$C$12&lt;=60),'Speed Data'!$K$3*(EXP('Speed Data'!$K$4*I17)),IF('Vessel Profile'!$C$12&gt;60,'Speed Data'!$W$3*(EXP('Speed Data'!$W$4*I17)),0)))*IF(C20,0.5,1)</f>
        <v>0</v>
      </c>
      <c r="H19" s="206">
        <f>IF(AND('Vessel Profile'!$C$12&gt;=30,'Vessel Profile'!$C$12&lt;=40),'Speed Data'!$E$3*(EXP('Speed Data'!$E$4*J17)),IF(AND('Vessel Profile'!$C$12&gt;=40,'Vessel Profile'!$C$12&lt;=60),'Speed Data'!$K$3*(EXP('Speed Data'!$K$4*J17)),IF('Vessel Profile'!$C$12&gt;60,'Speed Data'!$W$3*(EXP('Speed Data'!$W$4*J17)),0)))*IF(C20,0.5,1)</f>
        <v>0</v>
      </c>
      <c r="I19" s="25" t="s">
        <v>35</v>
      </c>
      <c r="J19" s="14"/>
      <c r="M19" s="460" t="s">
        <v>362</v>
      </c>
      <c r="N19" s="90"/>
      <c r="O19" s="90"/>
      <c r="P19" s="92"/>
    </row>
    <row r="20" spans="2:16" ht="16" thickBot="1">
      <c r="B20" s="489"/>
      <c r="C20" s="742" t="b">
        <f>'Operating Mode 2'!Q5</f>
        <v>0</v>
      </c>
      <c r="D20" s="743"/>
      <c r="E20" s="492"/>
      <c r="F20" s="493"/>
      <c r="G20" s="206">
        <f>IF(C20,G19,0)</f>
        <v>0</v>
      </c>
      <c r="H20" s="206">
        <f>IF(C20,H19,0)</f>
        <v>0</v>
      </c>
      <c r="I20" s="25" t="s">
        <v>86</v>
      </c>
      <c r="J20" s="10"/>
      <c r="M20" s="91" t="s">
        <v>363</v>
      </c>
      <c r="N20" s="90" t="s">
        <v>364</v>
      </c>
      <c r="O20" s="90" t="s">
        <v>365</v>
      </c>
      <c r="P20" s="92" t="s">
        <v>366</v>
      </c>
    </row>
    <row r="21" spans="2:16" ht="15.75" customHeight="1" thickTop="1">
      <c r="B21" s="270"/>
      <c r="C21" s="919" t="s">
        <v>269</v>
      </c>
      <c r="D21" s="919" t="s">
        <v>115</v>
      </c>
      <c r="E21" s="917" t="s">
        <v>269</v>
      </c>
      <c r="F21" s="917" t="s">
        <v>115</v>
      </c>
      <c r="G21" s="921" t="s">
        <v>359</v>
      </c>
      <c r="H21" s="921"/>
      <c r="I21" s="921"/>
      <c r="J21" s="922"/>
      <c r="M21" s="461">
        <v>130</v>
      </c>
      <c r="N21" s="119">
        <v>3</v>
      </c>
      <c r="O21" s="453">
        <v>750</v>
      </c>
      <c r="P21" s="462">
        <v>0.5</v>
      </c>
    </row>
    <row r="22" spans="2:16" ht="17" thickBot="1">
      <c r="B22" s="28"/>
      <c r="C22" s="920"/>
      <c r="D22" s="920"/>
      <c r="E22" s="918"/>
      <c r="F22" s="918"/>
      <c r="G22" s="375" t="s">
        <v>32</v>
      </c>
      <c r="H22" s="375" t="s">
        <v>32</v>
      </c>
      <c r="I22" s="13"/>
      <c r="J22" s="14"/>
      <c r="M22" s="463" t="s">
        <v>367</v>
      </c>
      <c r="N22" s="464">
        <f>((M21*N21)+(O21*P21))/(M21+O21)</f>
        <v>0.86931818181818177</v>
      </c>
      <c r="O22" s="133"/>
      <c r="P22" s="133"/>
    </row>
    <row r="23" spans="2:16" ht="16" thickTop="1">
      <c r="B23" s="11" t="s">
        <v>36</v>
      </c>
      <c r="C23" s="744">
        <f>SUMIF('Operating Mode 2'!Y9:Y53,TRUE,'Operating Mode 2'!V9:V53)/AlternatorEfficiency</f>
        <v>0</v>
      </c>
      <c r="D23" s="744">
        <f>SUMIF('Operating Mode 2'!Y9:Y53,TRUE,'Operating Mode 2'!X9:X53)/AlternatorEfficiency</f>
        <v>0</v>
      </c>
      <c r="E23" s="465">
        <v>0</v>
      </c>
      <c r="F23" s="465">
        <v>0</v>
      </c>
      <c r="G23" s="32">
        <f t="shared" ref="G23:H26" si="0">IF($B$16=FALSE,C23/746,E23/746)</f>
        <v>0</v>
      </c>
      <c r="H23" s="32">
        <f t="shared" si="0"/>
        <v>0</v>
      </c>
      <c r="I23" s="26"/>
      <c r="J23" s="14"/>
    </row>
    <row r="24" spans="2:16">
      <c r="B24" s="11" t="s">
        <v>39</v>
      </c>
      <c r="C24" s="744">
        <f>SUMIF('Operating Mode 2'!Z9:Z53,TRUE,'Operating Mode 2'!V9:V53)/AlternatorEfficiency</f>
        <v>0</v>
      </c>
      <c r="D24" s="744">
        <f>SUMIF('Operating Mode 2'!Z9:Z53,TRUE,'Operating Mode 2'!X9:X53)/AlternatorEfficiency</f>
        <v>0</v>
      </c>
      <c r="E24" s="465">
        <v>0</v>
      </c>
      <c r="F24" s="465">
        <v>0</v>
      </c>
      <c r="G24" s="32">
        <f t="shared" si="0"/>
        <v>0</v>
      </c>
      <c r="H24" s="32">
        <f t="shared" si="0"/>
        <v>0</v>
      </c>
      <c r="I24" s="26"/>
      <c r="J24" s="14"/>
    </row>
    <row r="25" spans="2:16">
      <c r="B25" s="11" t="s">
        <v>37</v>
      </c>
      <c r="C25" s="744">
        <f>SUMIF('Operating Mode 2'!AA9:AA53,TRUE,'Operating Mode 2'!V9:V53)/AlternatorEfficiency</f>
        <v>0</v>
      </c>
      <c r="D25" s="744">
        <f>SUMIF('Operating Mode 2'!AA9:AA53,TRUE,'Operating Mode 2'!X9:X53)/AlternatorEfficiency</f>
        <v>0</v>
      </c>
      <c r="E25" s="465">
        <v>0</v>
      </c>
      <c r="F25" s="465">
        <v>0</v>
      </c>
      <c r="G25" s="32">
        <f t="shared" si="0"/>
        <v>0</v>
      </c>
      <c r="H25" s="32">
        <f t="shared" si="0"/>
        <v>0</v>
      </c>
      <c r="I25" s="49"/>
      <c r="J25" s="14"/>
    </row>
    <row r="26" spans="2:16" ht="16" thickBot="1">
      <c r="B26" s="8" t="s">
        <v>38</v>
      </c>
      <c r="C26" s="744">
        <f>SUMIF('Operating Mode 2'!AB9:AB53,TRUE,'Operating Mode 2'!V9:V53)/AlternatorEfficiency</f>
        <v>0</v>
      </c>
      <c r="D26" s="744">
        <f>SUMIF('Operating Mode 2'!AB9:AB53,TRUE,'Operating Mode 2'!X9:X53)/AlternatorEfficiency</f>
        <v>0</v>
      </c>
      <c r="E26" s="465">
        <v>0</v>
      </c>
      <c r="F26" s="465">
        <v>0</v>
      </c>
      <c r="G26" s="32">
        <f t="shared" si="0"/>
        <v>0</v>
      </c>
      <c r="H26" s="32">
        <f t="shared" si="0"/>
        <v>0</v>
      </c>
      <c r="I26" s="13"/>
      <c r="J26" s="14"/>
    </row>
    <row r="27" spans="2:16" ht="15.75" customHeight="1" thickTop="1">
      <c r="B27" s="270"/>
      <c r="C27" s="919" t="s">
        <v>270</v>
      </c>
      <c r="D27" s="919" t="s">
        <v>271</v>
      </c>
      <c r="E27" s="917" t="s">
        <v>270</v>
      </c>
      <c r="F27" s="917" t="s">
        <v>271</v>
      </c>
      <c r="G27" s="459" t="s">
        <v>277</v>
      </c>
      <c r="H27" s="454"/>
      <c r="I27" s="454"/>
      <c r="J27" s="455"/>
    </row>
    <row r="28" spans="2:16" ht="16">
      <c r="B28" s="28"/>
      <c r="C28" s="920"/>
      <c r="D28" s="920"/>
      <c r="E28" s="918"/>
      <c r="F28" s="918"/>
      <c r="G28" s="375" t="s">
        <v>32</v>
      </c>
      <c r="H28" s="375" t="s">
        <v>32</v>
      </c>
      <c r="I28" s="13"/>
      <c r="J28" s="14"/>
    </row>
    <row r="29" spans="2:16">
      <c r="B29" s="11" t="s">
        <v>36</v>
      </c>
      <c r="C29" s="744">
        <f>SUMIF('Operating Mode 2'!H9:H20,TRUE,'Operating Mode 2'!F9:F20)</f>
        <v>0</v>
      </c>
      <c r="D29" s="744">
        <f>SUMIF('Operating Mode 2'!H9:H20,TRUE,'Operating Mode 2'!G9:G20)</f>
        <v>0</v>
      </c>
      <c r="E29" s="465">
        <v>0</v>
      </c>
      <c r="F29" s="465">
        <v>0</v>
      </c>
      <c r="G29" s="32">
        <f t="shared" ref="G29:H32" si="1">IF($B$16=FALSE,C29/0.746,E29/0.746)</f>
        <v>0</v>
      </c>
      <c r="H29" s="32">
        <f t="shared" si="1"/>
        <v>0</v>
      </c>
      <c r="I29" s="26"/>
      <c r="J29" s="14"/>
    </row>
    <row r="30" spans="2:16">
      <c r="B30" s="11" t="s">
        <v>39</v>
      </c>
      <c r="C30" s="744">
        <f>SUMIF('Operating Mode 2'!I9:I20,TRUE,'Operating Mode 2'!F9:F20)</f>
        <v>0</v>
      </c>
      <c r="D30" s="744">
        <f>SUMIF('Operating Mode 2'!I9:I20,TRUE,'Operating Mode 2'!G9:G20)</f>
        <v>0</v>
      </c>
      <c r="E30" s="465">
        <v>0</v>
      </c>
      <c r="F30" s="465">
        <v>0</v>
      </c>
      <c r="G30" s="32">
        <f t="shared" si="1"/>
        <v>0</v>
      </c>
      <c r="H30" s="32">
        <f t="shared" si="1"/>
        <v>0</v>
      </c>
      <c r="I30" s="26"/>
      <c r="J30" s="14"/>
    </row>
    <row r="31" spans="2:16">
      <c r="B31" s="11" t="s">
        <v>37</v>
      </c>
      <c r="C31" s="744">
        <f>SUMIF('Operating Mode 2'!J9:J20,TRUE,'Operating Mode 2'!F9:F20)</f>
        <v>0</v>
      </c>
      <c r="D31" s="744">
        <f>SUMIF('Operating Mode 2'!J9:J20,TRUE,'Operating Mode 2'!G9:G20)</f>
        <v>0</v>
      </c>
      <c r="E31" s="465">
        <v>0</v>
      </c>
      <c r="F31" s="465">
        <v>0</v>
      </c>
      <c r="G31" s="32">
        <f t="shared" si="1"/>
        <v>0</v>
      </c>
      <c r="H31" s="32">
        <f t="shared" si="1"/>
        <v>0</v>
      </c>
      <c r="I31" s="49"/>
      <c r="J31" s="14"/>
    </row>
    <row r="32" spans="2:16" ht="16" thickBot="1">
      <c r="B32" s="8" t="s">
        <v>38</v>
      </c>
      <c r="C32" s="745">
        <f>SUMIF('Operating Mode 2'!K9:K20,TRUE,'Operating Mode 2'!F9:F20)</f>
        <v>0</v>
      </c>
      <c r="D32" s="745">
        <f>SUMIF('Operating Mode 2'!K9:K17,TRUE,'Operating Mode 2'!G9:G17)</f>
        <v>0</v>
      </c>
      <c r="E32" s="466">
        <v>0</v>
      </c>
      <c r="F32" s="466">
        <v>0</v>
      </c>
      <c r="G32" s="32">
        <f t="shared" si="1"/>
        <v>0</v>
      </c>
      <c r="H32" s="32">
        <f t="shared" si="1"/>
        <v>0</v>
      </c>
      <c r="I32" s="13"/>
      <c r="J32" s="14"/>
    </row>
    <row r="33" spans="2:10" ht="16" thickTop="1">
      <c r="B33" s="270"/>
      <c r="C33" s="919" t="s">
        <v>116</v>
      </c>
      <c r="D33" s="919" t="s">
        <v>117</v>
      </c>
      <c r="E33" s="917" t="s">
        <v>116</v>
      </c>
      <c r="F33" s="917" t="s">
        <v>117</v>
      </c>
      <c r="G33" s="923" t="s">
        <v>34</v>
      </c>
      <c r="H33" s="923"/>
      <c r="I33" s="454"/>
      <c r="J33" s="455"/>
    </row>
    <row r="34" spans="2:10">
      <c r="B34" s="28"/>
      <c r="C34" s="920"/>
      <c r="D34" s="920"/>
      <c r="E34" s="918"/>
      <c r="F34" s="918"/>
      <c r="G34" s="26"/>
      <c r="H34" s="26"/>
      <c r="I34" s="13"/>
      <c r="J34" s="14"/>
    </row>
    <row r="35" spans="2:10">
      <c r="B35" s="11" t="s">
        <v>36</v>
      </c>
      <c r="C35" s="746">
        <f>SUMIF('Operating Mode 2'!H27:H41,TRUE,'Operating Mode 2'!F27:F41)/HydraulicEfficiency</f>
        <v>0</v>
      </c>
      <c r="D35" s="747">
        <f>SUMIF('Operating Mode 2'!H27:H41,TRUE,'Operating Mode 2'!G27:G41)/HydraulicEfficiency</f>
        <v>0</v>
      </c>
      <c r="E35" s="465">
        <v>0</v>
      </c>
      <c r="F35" s="465">
        <v>0</v>
      </c>
      <c r="G35" s="32">
        <f t="shared" ref="G35:H38" si="2">IF($B$16=FALSE,C35,E35)</f>
        <v>0</v>
      </c>
      <c r="H35" s="32">
        <f t="shared" si="2"/>
        <v>0</v>
      </c>
      <c r="I35" s="13"/>
      <c r="J35" s="14"/>
    </row>
    <row r="36" spans="2:10">
      <c r="B36" s="11" t="s">
        <v>39</v>
      </c>
      <c r="C36" s="746">
        <f>SUMIF('Operating Mode 2'!I27:I41,TRUE,'Operating Mode 2'!F27:F41)/HydraulicEfficiency</f>
        <v>0</v>
      </c>
      <c r="D36" s="747">
        <f>SUMIF('Operating Mode 2'!I27:I41,TRUE,'Operating Mode 2'!G27:G41)/HydraulicEfficiency</f>
        <v>0</v>
      </c>
      <c r="E36" s="465">
        <v>0</v>
      </c>
      <c r="F36" s="465">
        <v>0</v>
      </c>
      <c r="G36" s="32">
        <f t="shared" si="2"/>
        <v>0</v>
      </c>
      <c r="H36" s="32">
        <f t="shared" si="2"/>
        <v>0</v>
      </c>
      <c r="I36" s="13"/>
      <c r="J36" s="14"/>
    </row>
    <row r="37" spans="2:10">
      <c r="B37" s="11" t="s">
        <v>37</v>
      </c>
      <c r="C37" s="746">
        <f>SUMIF('Operating Mode 2'!J27:J41,TRUE,'Operating Mode 2'!F27:F41)/HydraulicEfficiency</f>
        <v>0</v>
      </c>
      <c r="D37" s="747">
        <f>SUMIF('Operating Mode 2'!J27:J41,TRUE,'Operating Mode 2'!G27:G41)/HydraulicEfficiency</f>
        <v>0</v>
      </c>
      <c r="E37" s="465">
        <v>0</v>
      </c>
      <c r="F37" s="465">
        <v>0</v>
      </c>
      <c r="G37" s="32">
        <f t="shared" si="2"/>
        <v>0</v>
      </c>
      <c r="H37" s="32">
        <f t="shared" si="2"/>
        <v>0</v>
      </c>
      <c r="I37" s="13"/>
      <c r="J37" s="14"/>
    </row>
    <row r="38" spans="2:10" ht="16" thickBot="1">
      <c r="B38" s="8" t="s">
        <v>38</v>
      </c>
      <c r="C38" s="748">
        <f>SUMIF('Operating Mode 2'!K27:K41,TRUE,'Operating Mode 2'!F27:F41)/HydraulicEfficiency</f>
        <v>0</v>
      </c>
      <c r="D38" s="749">
        <f>SUMIF('Operating Mode 2'!K27:K41,TRUE,'Operating Mode 2'!G27:G41)/HydraulicEfficiency</f>
        <v>0</v>
      </c>
      <c r="E38" s="466">
        <v>0</v>
      </c>
      <c r="F38" s="466">
        <v>0</v>
      </c>
      <c r="G38" s="32">
        <f t="shared" si="2"/>
        <v>0</v>
      </c>
      <c r="H38" s="32">
        <f t="shared" si="2"/>
        <v>0</v>
      </c>
      <c r="I38" s="13"/>
      <c r="J38" s="14"/>
    </row>
    <row r="39" spans="2:10" ht="16" thickTop="1">
      <c r="B39" s="270"/>
      <c r="C39" s="930" t="s">
        <v>118</v>
      </c>
      <c r="D39" s="930" t="s">
        <v>119</v>
      </c>
      <c r="E39" s="932" t="s">
        <v>118</v>
      </c>
      <c r="F39" s="932" t="s">
        <v>119</v>
      </c>
      <c r="G39" s="921" t="s">
        <v>360</v>
      </c>
      <c r="H39" s="921"/>
      <c r="I39" s="454"/>
      <c r="J39" s="455"/>
    </row>
    <row r="40" spans="2:10">
      <c r="B40" s="28"/>
      <c r="C40" s="931"/>
      <c r="D40" s="931"/>
      <c r="E40" s="933"/>
      <c r="F40" s="933"/>
      <c r="G40" s="13"/>
      <c r="H40" s="13"/>
      <c r="I40" s="13"/>
      <c r="J40" s="14"/>
    </row>
    <row r="41" spans="2:10">
      <c r="B41" s="11" t="s">
        <v>36</v>
      </c>
      <c r="C41" s="750">
        <f>SUMIF('Operating Mode 2'!H47:H57,TRUE,'Operating Mode 2'!F47:F57)</f>
        <v>0</v>
      </c>
      <c r="D41" s="750">
        <f>SUMIF('Operating Mode 2'!H47:H57,TRUE,'Operating Mode 2'!G47:G57)</f>
        <v>0</v>
      </c>
      <c r="E41" s="465">
        <v>0</v>
      </c>
      <c r="F41" s="465">
        <v>0</v>
      </c>
      <c r="G41" s="32">
        <f t="shared" ref="G41:H44" si="3">IF($B$16=FALSE,C41,E41)</f>
        <v>0</v>
      </c>
      <c r="H41" s="32">
        <f t="shared" si="3"/>
        <v>0</v>
      </c>
      <c r="I41" s="13"/>
      <c r="J41" s="14"/>
    </row>
    <row r="42" spans="2:10">
      <c r="B42" s="11" t="s">
        <v>39</v>
      </c>
      <c r="C42" s="750">
        <f>SUMIF('Operating Mode 2'!I47:I57,TRUE,'Operating Mode 2'!F47:F57)</f>
        <v>0</v>
      </c>
      <c r="D42" s="750">
        <f>SUMIF('Operating Mode 2'!I47:I57,TRUE,'Operating Mode 2'!G47:G57)</f>
        <v>0</v>
      </c>
      <c r="E42" s="465">
        <v>0</v>
      </c>
      <c r="F42" s="465">
        <v>0</v>
      </c>
      <c r="G42" s="32">
        <f t="shared" si="3"/>
        <v>0</v>
      </c>
      <c r="H42" s="32">
        <f t="shared" si="3"/>
        <v>0</v>
      </c>
      <c r="I42" s="13"/>
      <c r="J42" s="14"/>
    </row>
    <row r="43" spans="2:10">
      <c r="B43" s="11" t="s">
        <v>37</v>
      </c>
      <c r="C43" s="750">
        <f>SUMIF('Operating Mode 2'!J47:J57,TRUE,'Operating Mode 2'!F47:F57)</f>
        <v>0</v>
      </c>
      <c r="D43" s="750">
        <f>SUMIF('Operating Mode 2'!J47:J57,TRUE,'Operating Mode 2'!G47:G57)</f>
        <v>0</v>
      </c>
      <c r="E43" s="465">
        <v>0</v>
      </c>
      <c r="F43" s="465">
        <v>0</v>
      </c>
      <c r="G43" s="32">
        <f t="shared" si="3"/>
        <v>0</v>
      </c>
      <c r="H43" s="32">
        <f t="shared" si="3"/>
        <v>0</v>
      </c>
      <c r="I43" s="13"/>
      <c r="J43" s="14"/>
    </row>
    <row r="44" spans="2:10" ht="16" thickBot="1">
      <c r="B44" s="8" t="s">
        <v>38</v>
      </c>
      <c r="C44" s="751">
        <f>SUMIF('Operating Mode 2'!K47:K57,TRUE,'Operating Mode 2'!F47:F57)</f>
        <v>0</v>
      </c>
      <c r="D44" s="751">
        <f>SUMIF('Operating Mode 2'!K47:K57,TRUE,'Operating Mode 2'!G47:G57)</f>
        <v>0</v>
      </c>
      <c r="E44" s="466">
        <v>0</v>
      </c>
      <c r="F44" s="466">
        <v>0</v>
      </c>
      <c r="G44" s="48">
        <f t="shared" si="3"/>
        <v>0</v>
      </c>
      <c r="H44" s="48">
        <f t="shared" si="3"/>
        <v>0</v>
      </c>
      <c r="I44" s="9"/>
      <c r="J44" s="10"/>
    </row>
    <row r="45" spans="2:10" ht="16" thickTop="1">
      <c r="G45" s="370"/>
      <c r="H45" s="370"/>
    </row>
  </sheetData>
  <sheetProtection sheet="1" objects="1" scenarios="1"/>
  <mergeCells count="27">
    <mergeCell ref="G39:H39"/>
    <mergeCell ref="G33:H33"/>
    <mergeCell ref="B14:J14"/>
    <mergeCell ref="B15:J15"/>
    <mergeCell ref="E21:E22"/>
    <mergeCell ref="F21:F22"/>
    <mergeCell ref="C39:C40"/>
    <mergeCell ref="D39:D40"/>
    <mergeCell ref="C27:C28"/>
    <mergeCell ref="D27:D28"/>
    <mergeCell ref="C33:C34"/>
    <mergeCell ref="D33:D34"/>
    <mergeCell ref="E39:E40"/>
    <mergeCell ref="F39:F40"/>
    <mergeCell ref="E33:E34"/>
    <mergeCell ref="F33:F34"/>
    <mergeCell ref="E27:E28"/>
    <mergeCell ref="F27:F28"/>
    <mergeCell ref="C21:C22"/>
    <mergeCell ref="D21:D22"/>
    <mergeCell ref="G21:J21"/>
    <mergeCell ref="M17:P18"/>
    <mergeCell ref="B16:J16"/>
    <mergeCell ref="C17:C18"/>
    <mergeCell ref="D17:D18"/>
    <mergeCell ref="E17:E18"/>
    <mergeCell ref="F17:F18"/>
  </mergeCells>
  <pageMargins left="0.7" right="0.7" top="0.75" bottom="0.75" header="0.3" footer="0.3"/>
  <pageSetup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9400" r:id="rId4" name="Check Box 8">
              <controlPr defaultSize="0" autoFill="0" autoLine="0" autoPict="0">
                <anchor moveWithCells="1">
                  <from>
                    <xdr:col>1</xdr:col>
                    <xdr:colOff>1384300</xdr:colOff>
                    <xdr:row>18</xdr:row>
                    <xdr:rowOff>279400</xdr:rowOff>
                  </from>
                  <to>
                    <xdr:col>6</xdr:col>
                    <xdr:colOff>215900</xdr:colOff>
                    <xdr:row>20</xdr:row>
                    <xdr:rowOff>25400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C00000"/>
  </sheetPr>
  <dimension ref="A1:AH68"/>
  <sheetViews>
    <sheetView showGridLines="0" topLeftCell="C1" zoomScale="85" zoomScaleNormal="85" workbookViewId="0">
      <selection activeCell="R4" sqref="R4"/>
    </sheetView>
  </sheetViews>
  <sheetFormatPr baseColWidth="10" defaultColWidth="8.83203125" defaultRowHeight="15"/>
  <cols>
    <col min="1" max="1" width="17.33203125" style="252" customWidth="1"/>
    <col min="2" max="2" width="32.5" style="252" customWidth="1"/>
    <col min="3" max="3" width="11.6640625" style="125" customWidth="1"/>
    <col min="4" max="4" width="13" style="125" customWidth="1"/>
    <col min="5" max="5" width="12.5" style="125" customWidth="1"/>
    <col min="6" max="6" width="14.6640625" style="252" hidden="1" customWidth="1"/>
    <col min="7" max="7" width="13.83203125" style="252" hidden="1" customWidth="1"/>
    <col min="8" max="11" width="3.6640625" style="125" customWidth="1"/>
    <col min="12" max="13" width="10.6640625" style="252" hidden="1" customWidth="1"/>
    <col min="14" max="14" width="8.83203125" style="252" customWidth="1"/>
    <col min="15" max="15" width="23" style="252" customWidth="1"/>
    <col min="16" max="16" width="38.83203125" style="252" customWidth="1"/>
    <col min="17" max="17" width="10" style="252" customWidth="1"/>
    <col min="18" max="18" width="9.83203125" style="252" customWidth="1"/>
    <col min="19" max="19" width="8.83203125" style="125"/>
    <col min="20" max="20" width="8.83203125" style="252" hidden="1" customWidth="1"/>
    <col min="21" max="21" width="8.83203125" style="125"/>
    <col min="22" max="22" width="10" style="252" hidden="1" customWidth="1"/>
    <col min="23" max="23" width="8.83203125" style="125"/>
    <col min="24" max="24" width="9.5" style="252" hidden="1" customWidth="1"/>
    <col min="25" max="28" width="3.6640625" style="125" customWidth="1"/>
    <col min="29" max="30" width="8.83203125" style="252" hidden="1" customWidth="1"/>
    <col min="31" max="31" width="8.83203125" style="252"/>
    <col min="32" max="32" width="13.5" style="252" customWidth="1"/>
    <col min="33" max="33" width="11.5" style="252" customWidth="1"/>
    <col min="34" max="16384" width="8.83203125" style="252"/>
  </cols>
  <sheetData>
    <row r="1" spans="1:34" ht="16" thickBot="1">
      <c r="B1" s="125"/>
      <c r="F1" s="125"/>
      <c r="G1" s="125"/>
    </row>
    <row r="2" spans="1:34" ht="17" thickTop="1">
      <c r="B2" s="124"/>
      <c r="C2" s="526"/>
      <c r="D2" s="806"/>
      <c r="E2" s="807"/>
      <c r="F2" s="806"/>
      <c r="G2" s="807"/>
      <c r="H2" s="807"/>
      <c r="I2" s="807"/>
      <c r="P2" s="270" t="s">
        <v>381</v>
      </c>
      <c r="Q2" s="527" t="s">
        <v>103</v>
      </c>
      <c r="R2" s="532" t="s">
        <v>108</v>
      </c>
    </row>
    <row r="3" spans="1:34">
      <c r="B3" s="124"/>
      <c r="C3" s="526"/>
      <c r="D3" s="525"/>
      <c r="E3" s="526"/>
      <c r="F3" s="371"/>
      <c r="G3" s="372"/>
      <c r="P3" s="11"/>
      <c r="Q3" s="530"/>
      <c r="R3" s="533"/>
    </row>
    <row r="4" spans="1:34" s="125" customFormat="1">
      <c r="B4" s="377"/>
      <c r="D4" s="807"/>
      <c r="E4" s="807"/>
      <c r="J4" s="131"/>
      <c r="P4" s="531" t="s">
        <v>369</v>
      </c>
      <c r="Q4" s="119">
        <v>0</v>
      </c>
      <c r="R4" s="123">
        <v>0</v>
      </c>
      <c r="AE4" s="252"/>
      <c r="AF4" s="252"/>
      <c r="AG4" s="252"/>
      <c r="AH4" s="252"/>
    </row>
    <row r="5" spans="1:34" ht="15.75" customHeight="1" thickBot="1">
      <c r="B5" s="283"/>
      <c r="C5" s="729"/>
      <c r="D5" s="729"/>
      <c r="E5" s="730"/>
      <c r="P5" s="489"/>
      <c r="Q5" s="488" t="b">
        <v>0</v>
      </c>
      <c r="R5" s="676"/>
    </row>
    <row r="6" spans="1:34" ht="15.75" customHeight="1" thickTop="1" thickBot="1">
      <c r="B6" s="283"/>
      <c r="C6" s="731"/>
      <c r="D6" s="731"/>
      <c r="E6" s="697"/>
      <c r="F6" s="272"/>
      <c r="G6" s="272"/>
      <c r="H6" s="697"/>
      <c r="I6" s="697"/>
      <c r="J6" s="697"/>
      <c r="L6" s="272"/>
      <c r="M6" s="272"/>
    </row>
    <row r="7" spans="1:34" ht="63.75" customHeight="1" thickTop="1" thickBot="1">
      <c r="A7" s="934"/>
      <c r="B7" s="934"/>
      <c r="C7" s="732" t="s">
        <v>317</v>
      </c>
      <c r="D7" s="732" t="s">
        <v>272</v>
      </c>
      <c r="E7" s="733" t="s">
        <v>273</v>
      </c>
      <c r="F7" s="852" t="s">
        <v>284</v>
      </c>
      <c r="G7" s="815" t="s">
        <v>347</v>
      </c>
      <c r="H7" s="698" t="s">
        <v>281</v>
      </c>
      <c r="I7" s="699" t="s">
        <v>282</v>
      </c>
      <c r="J7" s="699" t="s">
        <v>101</v>
      </c>
      <c r="K7" s="753" t="s">
        <v>102</v>
      </c>
      <c r="L7" s="831" t="s">
        <v>283</v>
      </c>
      <c r="M7" s="843" t="s">
        <v>348</v>
      </c>
      <c r="O7" s="898" t="s">
        <v>104</v>
      </c>
      <c r="P7" s="899"/>
      <c r="Q7" s="437" t="s">
        <v>315</v>
      </c>
      <c r="R7" s="437" t="s">
        <v>316</v>
      </c>
      <c r="S7" s="635" t="s">
        <v>66</v>
      </c>
      <c r="T7" s="438" t="s">
        <v>72</v>
      </c>
      <c r="U7" s="635" t="s">
        <v>63</v>
      </c>
      <c r="V7" s="439" t="s">
        <v>350</v>
      </c>
      <c r="W7" s="635" t="s">
        <v>64</v>
      </c>
      <c r="X7" s="437" t="s">
        <v>351</v>
      </c>
      <c r="Y7" s="637" t="s">
        <v>281</v>
      </c>
      <c r="Z7" s="637" t="s">
        <v>282</v>
      </c>
      <c r="AA7" s="637" t="s">
        <v>101</v>
      </c>
      <c r="AB7" s="638" t="s">
        <v>102</v>
      </c>
      <c r="AC7" s="272"/>
      <c r="AD7" s="133"/>
    </row>
    <row r="8" spans="1:34" ht="16.5" customHeight="1" thickTop="1" thickBot="1">
      <c r="A8" s="935"/>
      <c r="B8" s="935"/>
      <c r="C8" s="734"/>
      <c r="D8" s="734"/>
      <c r="E8" s="735"/>
      <c r="F8" s="853"/>
      <c r="G8" s="832"/>
      <c r="H8" s="701" t="b">
        <v>1</v>
      </c>
      <c r="I8" s="702" t="b">
        <v>0</v>
      </c>
      <c r="J8" s="702" t="b">
        <v>0</v>
      </c>
      <c r="K8" s="754" t="b">
        <v>0</v>
      </c>
      <c r="L8" s="832"/>
      <c r="M8" s="845"/>
      <c r="N8" s="133"/>
      <c r="O8" s="900"/>
      <c r="P8" s="901"/>
      <c r="Q8" s="432"/>
      <c r="R8" s="432"/>
      <c r="S8" s="636"/>
      <c r="T8" s="433"/>
      <c r="U8" s="636"/>
      <c r="V8" s="434"/>
      <c r="W8" s="636"/>
      <c r="X8" s="432"/>
      <c r="Y8" s="639" t="b">
        <v>1</v>
      </c>
      <c r="Z8" s="639" t="b">
        <v>0</v>
      </c>
      <c r="AA8" s="639" t="b">
        <v>0</v>
      </c>
      <c r="AB8" s="640" t="b">
        <v>0</v>
      </c>
      <c r="AC8" s="349" t="s">
        <v>288</v>
      </c>
      <c r="AD8" s="424" t="s">
        <v>349</v>
      </c>
    </row>
    <row r="9" spans="1:34" ht="16.5" customHeight="1">
      <c r="A9" s="346" t="s">
        <v>289</v>
      </c>
      <c r="B9" s="516" t="s">
        <v>371</v>
      </c>
      <c r="C9" s="587">
        <v>0.1</v>
      </c>
      <c r="D9" s="296">
        <v>0</v>
      </c>
      <c r="E9" s="588">
        <v>0</v>
      </c>
      <c r="F9" s="556">
        <f>C9*D9/L9</f>
        <v>0</v>
      </c>
      <c r="G9" s="556">
        <f t="shared" ref="G9:G13" si="0">C9*E9/L9</f>
        <v>0</v>
      </c>
      <c r="H9" s="703" t="b">
        <v>1</v>
      </c>
      <c r="I9" s="704" t="b">
        <v>0</v>
      </c>
      <c r="J9" s="704" t="b">
        <v>0</v>
      </c>
      <c r="K9" s="704" t="b">
        <v>0</v>
      </c>
      <c r="L9" s="764">
        <f t="shared" ref="L9:L20" si="1">COUNTIF(H9:K9,TRUE)</f>
        <v>1</v>
      </c>
      <c r="M9" s="584" t="e">
        <f>(F9*'Vessel Profile'!$D$30+G9*'Vessel Profile'!$E$30)*L9/('Vessel Profile'!$D$30+'Vessel Profile'!$E$30)</f>
        <v>#DIV/0!</v>
      </c>
      <c r="O9" s="861" t="s">
        <v>309</v>
      </c>
      <c r="P9" s="358" t="s">
        <v>57</v>
      </c>
      <c r="Q9" s="358">
        <v>5.6</v>
      </c>
      <c r="R9" s="335">
        <v>72.61</v>
      </c>
      <c r="S9" s="336">
        <v>0</v>
      </c>
      <c r="T9" s="693">
        <f>S9*R9</f>
        <v>0</v>
      </c>
      <c r="U9" s="337">
        <v>0</v>
      </c>
      <c r="V9" s="647">
        <f>T9*U9/AC9</f>
        <v>0</v>
      </c>
      <c r="W9" s="338">
        <v>0</v>
      </c>
      <c r="X9" s="647">
        <f>T9*W9/AC9</f>
        <v>0</v>
      </c>
      <c r="Y9" s="641" t="b">
        <v>1</v>
      </c>
      <c r="Z9" s="641" t="b">
        <v>0</v>
      </c>
      <c r="AA9" s="641" t="b">
        <v>0</v>
      </c>
      <c r="AB9" s="641" t="b">
        <v>0</v>
      </c>
      <c r="AC9" s="689">
        <f t="shared" ref="AC9:AC53" si="2">COUNTIF(Y9:AB9,TRUE)</f>
        <v>1</v>
      </c>
      <c r="AD9" s="584" t="e">
        <f>(V9*'Vessel Profile'!$D$30+X9*'Vessel Profile'!$E$30)*AC9/('Vessel Profile'!$D$30+'Vessel Profile'!$E$30)</f>
        <v>#DIV/0!</v>
      </c>
    </row>
    <row r="10" spans="1:34" ht="16.5" customHeight="1">
      <c r="A10" s="343"/>
      <c r="B10" s="517" t="s">
        <v>372</v>
      </c>
      <c r="C10" s="589">
        <v>3.17</v>
      </c>
      <c r="D10" s="268">
        <v>0</v>
      </c>
      <c r="E10" s="590">
        <v>0</v>
      </c>
      <c r="F10" s="556">
        <f>C10*D10/L10</f>
        <v>0</v>
      </c>
      <c r="G10" s="556">
        <f t="shared" si="0"/>
        <v>0</v>
      </c>
      <c r="H10" s="705" t="b">
        <v>1</v>
      </c>
      <c r="I10" s="706" t="b">
        <v>0</v>
      </c>
      <c r="J10" s="706" t="b">
        <v>0</v>
      </c>
      <c r="K10" s="706" t="b">
        <v>0</v>
      </c>
      <c r="L10" s="765">
        <f t="shared" si="1"/>
        <v>1</v>
      </c>
      <c r="M10" s="584" t="e">
        <f>(F10*'Vessel Profile'!$D$30+G10*'Vessel Profile'!$E$30)*L10/('Vessel Profile'!$D$30+'Vessel Profile'!$E$30)</f>
        <v>#DIV/0!</v>
      </c>
      <c r="O10" s="862"/>
      <c r="P10" s="294" t="s">
        <v>56</v>
      </c>
      <c r="Q10" s="294">
        <v>4.2</v>
      </c>
      <c r="R10" s="292">
        <v>54.288999999999994</v>
      </c>
      <c r="S10" s="336">
        <v>0</v>
      </c>
      <c r="T10" s="693">
        <f>S10*R10</f>
        <v>0</v>
      </c>
      <c r="U10" s="337">
        <v>0</v>
      </c>
      <c r="V10" s="647">
        <f>T10*U10/AC10</f>
        <v>0</v>
      </c>
      <c r="W10" s="338">
        <v>0</v>
      </c>
      <c r="X10" s="647">
        <f>T10*W10/AC10</f>
        <v>0</v>
      </c>
      <c r="Y10" s="642" t="b">
        <v>1</v>
      </c>
      <c r="Z10" s="642" t="b">
        <v>0</v>
      </c>
      <c r="AA10" s="642" t="b">
        <v>0</v>
      </c>
      <c r="AB10" s="677" t="b">
        <v>0</v>
      </c>
      <c r="AC10" s="689">
        <f t="shared" si="2"/>
        <v>1</v>
      </c>
      <c r="AD10" s="584" t="e">
        <f>(V10*'Vessel Profile'!$D$30+X10*'Vessel Profile'!$E$30)*AC10/('Vessel Profile'!$D$30+'Vessel Profile'!$E$30)</f>
        <v>#DIV/0!</v>
      </c>
    </row>
    <row r="11" spans="1:34" ht="16.5" customHeight="1">
      <c r="A11" s="343"/>
      <c r="B11" s="295" t="s">
        <v>373</v>
      </c>
      <c r="C11" s="589">
        <v>1.5</v>
      </c>
      <c r="D11" s="268">
        <v>0</v>
      </c>
      <c r="E11" s="590">
        <v>0</v>
      </c>
      <c r="F11" s="556">
        <f>C11*D11/L11</f>
        <v>0</v>
      </c>
      <c r="G11" s="556">
        <f t="shared" si="0"/>
        <v>0</v>
      </c>
      <c r="H11" s="705" t="b">
        <v>1</v>
      </c>
      <c r="I11" s="706" t="b">
        <v>0</v>
      </c>
      <c r="J11" s="706" t="b">
        <v>0</v>
      </c>
      <c r="K11" s="706" t="b">
        <v>0</v>
      </c>
      <c r="L11" s="765">
        <f t="shared" si="1"/>
        <v>1</v>
      </c>
      <c r="M11" s="584" t="e">
        <f>(F11*'Vessel Profile'!$D$30+G11*'Vessel Profile'!$E$30)*L11/('Vessel Profile'!$D$30+'Vessel Profile'!$E$30)</f>
        <v>#DIV/0!</v>
      </c>
      <c r="O11" s="862"/>
      <c r="P11" s="359" t="s">
        <v>59</v>
      </c>
      <c r="Q11" s="359">
        <v>9.4</v>
      </c>
      <c r="R11" s="292">
        <v>122.01</v>
      </c>
      <c r="S11" s="336">
        <v>0</v>
      </c>
      <c r="T11" s="693">
        <f>S11*R11</f>
        <v>0</v>
      </c>
      <c r="U11" s="337">
        <v>0</v>
      </c>
      <c r="V11" s="647">
        <f t="shared" ref="V11:V53" si="3">T11*U11/AC11</f>
        <v>0</v>
      </c>
      <c r="W11" s="338">
        <v>0</v>
      </c>
      <c r="X11" s="647">
        <f t="shared" ref="X11:X53" si="4">T11*W11/AC11</f>
        <v>0</v>
      </c>
      <c r="Y11" s="642" t="b">
        <v>1</v>
      </c>
      <c r="Z11" s="642" t="b">
        <v>0</v>
      </c>
      <c r="AA11" s="642" t="b">
        <v>0</v>
      </c>
      <c r="AB11" s="677" t="b">
        <v>0</v>
      </c>
      <c r="AC11" s="689">
        <f t="shared" si="2"/>
        <v>1</v>
      </c>
      <c r="AD11" s="584" t="e">
        <f>(V11*'Vessel Profile'!$D$30+X11*'Vessel Profile'!$E$30)*AC11/('Vessel Profile'!$D$30+'Vessel Profile'!$E$30)</f>
        <v>#DIV/0!</v>
      </c>
    </row>
    <row r="12" spans="1:34" ht="16.5" customHeight="1">
      <c r="A12" s="343"/>
      <c r="B12" s="517" t="s">
        <v>374</v>
      </c>
      <c r="C12" s="589">
        <v>1.5</v>
      </c>
      <c r="D12" s="268">
        <v>0</v>
      </c>
      <c r="E12" s="590">
        <v>0</v>
      </c>
      <c r="F12" s="556">
        <f>C12*D12/L12</f>
        <v>0</v>
      </c>
      <c r="G12" s="556">
        <f t="shared" si="0"/>
        <v>0</v>
      </c>
      <c r="H12" s="705" t="b">
        <v>1</v>
      </c>
      <c r="I12" s="706" t="b">
        <v>0</v>
      </c>
      <c r="J12" s="706" t="b">
        <v>0</v>
      </c>
      <c r="K12" s="706" t="b">
        <v>0</v>
      </c>
      <c r="L12" s="765">
        <f t="shared" si="1"/>
        <v>1</v>
      </c>
      <c r="M12" s="584" t="e">
        <f>(F12*'Vessel Profile'!$D$30+G12*'Vessel Profile'!$E$30)*L12/('Vessel Profile'!$D$30+'Vessel Profile'!$E$30)</f>
        <v>#DIV/0!</v>
      </c>
      <c r="O12" s="862"/>
      <c r="P12" s="360" t="s">
        <v>321</v>
      </c>
      <c r="Q12" s="360">
        <v>4.8</v>
      </c>
      <c r="R12" s="292">
        <v>63</v>
      </c>
      <c r="S12" s="336">
        <v>0</v>
      </c>
      <c r="T12" s="693">
        <f t="shared" ref="T12:T53" si="5">S12*R12</f>
        <v>0</v>
      </c>
      <c r="U12" s="337">
        <v>0</v>
      </c>
      <c r="V12" s="647">
        <f t="shared" si="3"/>
        <v>0</v>
      </c>
      <c r="W12" s="338">
        <v>0</v>
      </c>
      <c r="X12" s="647">
        <f t="shared" si="4"/>
        <v>0</v>
      </c>
      <c r="Y12" s="642" t="b">
        <v>1</v>
      </c>
      <c r="Z12" s="642" t="b">
        <v>0</v>
      </c>
      <c r="AA12" s="642" t="b">
        <v>0</v>
      </c>
      <c r="AB12" s="677" t="b">
        <v>0</v>
      </c>
      <c r="AC12" s="689">
        <f t="shared" si="2"/>
        <v>1</v>
      </c>
      <c r="AD12" s="584" t="e">
        <f>(V12*'Vessel Profile'!$D$30+X12*'Vessel Profile'!$E$30)*AC12/('Vessel Profile'!$D$30+'Vessel Profile'!$E$30)</f>
        <v>#DIV/0!</v>
      </c>
    </row>
    <row r="13" spans="1:34" ht="16.5" customHeight="1" thickBot="1">
      <c r="A13" s="347"/>
      <c r="B13" s="518" t="s">
        <v>375</v>
      </c>
      <c r="C13" s="591">
        <v>1.5</v>
      </c>
      <c r="D13" s="289">
        <v>0</v>
      </c>
      <c r="E13" s="592">
        <v>0</v>
      </c>
      <c r="F13" s="557">
        <f>C13*D13/L13</f>
        <v>0</v>
      </c>
      <c r="G13" s="557">
        <f t="shared" si="0"/>
        <v>0</v>
      </c>
      <c r="H13" s="707" t="b">
        <v>1</v>
      </c>
      <c r="I13" s="708" t="b">
        <v>0</v>
      </c>
      <c r="J13" s="708" t="b">
        <v>0</v>
      </c>
      <c r="K13" s="708" t="b">
        <v>0</v>
      </c>
      <c r="L13" s="766">
        <f t="shared" si="1"/>
        <v>1</v>
      </c>
      <c r="M13" s="580" t="e">
        <f>(F13*'Vessel Profile'!$D$30+G13*'Vessel Profile'!$E$30)*L13/('Vessel Profile'!$D$30+'Vessel Profile'!$E$30)</f>
        <v>#DIV/0!</v>
      </c>
      <c r="O13" s="862"/>
      <c r="P13" s="294" t="s">
        <v>70</v>
      </c>
      <c r="Q13" s="294">
        <v>1.6</v>
      </c>
      <c r="R13" s="292">
        <v>20.55</v>
      </c>
      <c r="S13" s="336">
        <v>0</v>
      </c>
      <c r="T13" s="693">
        <f t="shared" si="5"/>
        <v>0</v>
      </c>
      <c r="U13" s="337">
        <v>0</v>
      </c>
      <c r="V13" s="647">
        <f t="shared" si="3"/>
        <v>0</v>
      </c>
      <c r="W13" s="338">
        <v>0</v>
      </c>
      <c r="X13" s="647">
        <f t="shared" si="4"/>
        <v>0</v>
      </c>
      <c r="Y13" s="642" t="b">
        <v>1</v>
      </c>
      <c r="Z13" s="642" t="b">
        <v>0</v>
      </c>
      <c r="AA13" s="642" t="b">
        <v>0</v>
      </c>
      <c r="AB13" s="677" t="b">
        <v>0</v>
      </c>
      <c r="AC13" s="689">
        <f t="shared" si="2"/>
        <v>1</v>
      </c>
      <c r="AD13" s="584" t="e">
        <f>(V13*'Vessel Profile'!$D$30+X13*'Vessel Profile'!$E$30)*AC13/('Vessel Profile'!$D$30+'Vessel Profile'!$E$30)</f>
        <v>#DIV/0!</v>
      </c>
    </row>
    <row r="14" spans="1:34" ht="16.5" customHeight="1">
      <c r="A14" s="902" t="s">
        <v>65</v>
      </c>
      <c r="B14" s="519" t="s">
        <v>376</v>
      </c>
      <c r="C14" s="593">
        <v>0</v>
      </c>
      <c r="D14" s="268">
        <v>0</v>
      </c>
      <c r="E14" s="590">
        <v>0</v>
      </c>
      <c r="F14" s="558">
        <f>$C14*D14/$L14/1000</f>
        <v>0</v>
      </c>
      <c r="G14" s="558">
        <f>C14*E14/L14/1000</f>
        <v>0</v>
      </c>
      <c r="H14" s="703" t="b">
        <v>1</v>
      </c>
      <c r="I14" s="704" t="b">
        <v>0</v>
      </c>
      <c r="J14" s="704" t="b">
        <v>0</v>
      </c>
      <c r="K14" s="704" t="b">
        <v>0</v>
      </c>
      <c r="L14" s="767">
        <f t="shared" si="1"/>
        <v>1</v>
      </c>
      <c r="M14" s="768" t="e">
        <f>(F14*'Vessel Profile'!$D$30+G14*'Vessel Profile'!$E$30)*L14/('Vessel Profile'!$D$30+'Vessel Profile'!$E$30)</f>
        <v>#DIV/0!</v>
      </c>
      <c r="O14" s="862"/>
      <c r="P14" s="359" t="s">
        <v>71</v>
      </c>
      <c r="Q14" s="359">
        <v>2.2999999999999998</v>
      </c>
      <c r="R14" s="292">
        <v>30.250000000000004</v>
      </c>
      <c r="S14" s="336">
        <v>0</v>
      </c>
      <c r="T14" s="693">
        <f t="shared" si="5"/>
        <v>0</v>
      </c>
      <c r="U14" s="337">
        <v>0</v>
      </c>
      <c r="V14" s="647">
        <f t="shared" si="3"/>
        <v>0</v>
      </c>
      <c r="W14" s="338">
        <v>0</v>
      </c>
      <c r="X14" s="647">
        <f t="shared" si="4"/>
        <v>0</v>
      </c>
      <c r="Y14" s="642" t="b">
        <v>1</v>
      </c>
      <c r="Z14" s="642" t="b">
        <v>0</v>
      </c>
      <c r="AA14" s="642" t="b">
        <v>0</v>
      </c>
      <c r="AB14" s="677" t="b">
        <v>0</v>
      </c>
      <c r="AC14" s="689">
        <f t="shared" si="2"/>
        <v>1</v>
      </c>
      <c r="AD14" s="584" t="e">
        <f>(V14*'Vessel Profile'!$D$30+X14*'Vessel Profile'!$E$30)*AC14/('Vessel Profile'!$D$30+'Vessel Profile'!$E$30)</f>
        <v>#DIV/0!</v>
      </c>
    </row>
    <row r="15" spans="1:34" ht="16.5" customHeight="1" thickBot="1">
      <c r="A15" s="903"/>
      <c r="B15" s="295" t="s">
        <v>377</v>
      </c>
      <c r="C15" s="593">
        <v>0</v>
      </c>
      <c r="D15" s="268">
        <v>0</v>
      </c>
      <c r="E15" s="590">
        <v>0</v>
      </c>
      <c r="F15" s="558">
        <f t="shared" ref="F15:F19" si="6">$C15*D15/$L15/1000</f>
        <v>0</v>
      </c>
      <c r="G15" s="558">
        <f t="shared" ref="G15:G19" si="7">C15*E15/L15/1000</f>
        <v>0</v>
      </c>
      <c r="H15" s="705" t="b">
        <v>1</v>
      </c>
      <c r="I15" s="706" t="b">
        <v>0</v>
      </c>
      <c r="J15" s="706" t="b">
        <v>0</v>
      </c>
      <c r="K15" s="706" t="b">
        <v>0</v>
      </c>
      <c r="L15" s="765">
        <f t="shared" si="1"/>
        <v>1</v>
      </c>
      <c r="M15" s="584" t="e">
        <f>(F15*'Vessel Profile'!$D$30+G15*'Vessel Profile'!$E$30)*L15/('Vessel Profile'!$D$30+'Vessel Profile'!$E$30)</f>
        <v>#DIV/0!</v>
      </c>
      <c r="O15" s="863"/>
      <c r="P15" s="361" t="s">
        <v>47</v>
      </c>
      <c r="Q15" s="361">
        <v>4.4000000000000004</v>
      </c>
      <c r="R15" s="331">
        <v>57.684000000000005</v>
      </c>
      <c r="S15" s="336">
        <v>0</v>
      </c>
      <c r="T15" s="693">
        <f t="shared" si="5"/>
        <v>0</v>
      </c>
      <c r="U15" s="337">
        <v>0</v>
      </c>
      <c r="V15" s="647">
        <f t="shared" si="3"/>
        <v>0</v>
      </c>
      <c r="W15" s="338">
        <v>0</v>
      </c>
      <c r="X15" s="647">
        <f t="shared" si="4"/>
        <v>0</v>
      </c>
      <c r="Y15" s="643" t="b">
        <v>1</v>
      </c>
      <c r="Z15" s="643" t="b">
        <v>0</v>
      </c>
      <c r="AA15" s="643" t="b">
        <v>0</v>
      </c>
      <c r="AB15" s="678" t="b">
        <v>0</v>
      </c>
      <c r="AC15" s="689">
        <f t="shared" si="2"/>
        <v>1</v>
      </c>
      <c r="AD15" s="586" t="e">
        <f>(V15*'Vessel Profile'!$D$30+X15*'Vessel Profile'!$E$30)*AC15/('Vessel Profile'!$D$30+'Vessel Profile'!$E$30)</f>
        <v>#DIV/0!</v>
      </c>
    </row>
    <row r="16" spans="1:34" ht="16.5" customHeight="1">
      <c r="A16" s="903"/>
      <c r="B16" s="295" t="s">
        <v>378</v>
      </c>
      <c r="C16" s="593">
        <v>0</v>
      </c>
      <c r="D16" s="268">
        <v>0</v>
      </c>
      <c r="E16" s="590">
        <v>0</v>
      </c>
      <c r="F16" s="558">
        <f t="shared" si="6"/>
        <v>0</v>
      </c>
      <c r="G16" s="558">
        <f t="shared" si="7"/>
        <v>0</v>
      </c>
      <c r="H16" s="705" t="b">
        <v>1</v>
      </c>
      <c r="I16" s="706" t="b">
        <v>0</v>
      </c>
      <c r="J16" s="706" t="b">
        <v>0</v>
      </c>
      <c r="K16" s="706" t="b">
        <v>0</v>
      </c>
      <c r="L16" s="765">
        <f t="shared" si="1"/>
        <v>1</v>
      </c>
      <c r="M16" s="584" t="e">
        <f>(F16*'Vessel Profile'!$D$30+G16*'Vessel Profile'!$E$30)*L16/('Vessel Profile'!$D$30+'Vessel Profile'!$E$30)</f>
        <v>#DIV/0!</v>
      </c>
      <c r="O16" s="859" t="s">
        <v>310</v>
      </c>
      <c r="P16" s="362" t="s">
        <v>322</v>
      </c>
      <c r="Q16" s="362">
        <v>2</v>
      </c>
      <c r="R16" s="330">
        <v>26</v>
      </c>
      <c r="S16" s="336">
        <v>0</v>
      </c>
      <c r="T16" s="693">
        <f t="shared" si="5"/>
        <v>0</v>
      </c>
      <c r="U16" s="337">
        <v>0</v>
      </c>
      <c r="V16" s="647">
        <f t="shared" si="3"/>
        <v>0</v>
      </c>
      <c r="W16" s="338">
        <v>0</v>
      </c>
      <c r="X16" s="647">
        <f t="shared" si="4"/>
        <v>0</v>
      </c>
      <c r="Y16" s="641" t="b">
        <v>1</v>
      </c>
      <c r="Z16" s="641" t="b">
        <v>0</v>
      </c>
      <c r="AA16" s="641" t="b">
        <v>0</v>
      </c>
      <c r="AB16" s="679" t="b">
        <v>0</v>
      </c>
      <c r="AC16" s="689">
        <f t="shared" si="2"/>
        <v>1</v>
      </c>
      <c r="AD16" s="584" t="e">
        <f>(V16*'Vessel Profile'!$D$30+X16*'Vessel Profile'!$E$30)*AC16/('Vessel Profile'!$D$30+'Vessel Profile'!$E$30)</f>
        <v>#DIV/0!</v>
      </c>
    </row>
    <row r="17" spans="1:30" ht="16.5" customHeight="1" thickBot="1">
      <c r="A17" s="904"/>
      <c r="B17" s="295" t="s">
        <v>378</v>
      </c>
      <c r="C17" s="594">
        <v>0</v>
      </c>
      <c r="D17" s="289">
        <v>0</v>
      </c>
      <c r="E17" s="592">
        <v>0</v>
      </c>
      <c r="F17" s="557">
        <f t="shared" si="6"/>
        <v>0</v>
      </c>
      <c r="G17" s="557">
        <f t="shared" si="7"/>
        <v>0</v>
      </c>
      <c r="H17" s="707" t="b">
        <v>1</v>
      </c>
      <c r="I17" s="708" t="b">
        <v>0</v>
      </c>
      <c r="J17" s="708" t="b">
        <v>0</v>
      </c>
      <c r="K17" s="708" t="b">
        <v>0</v>
      </c>
      <c r="L17" s="766">
        <f t="shared" si="1"/>
        <v>1</v>
      </c>
      <c r="M17" s="584" t="e">
        <f>(F17*'Vessel Profile'!$D$30+G17*'Vessel Profile'!$E$30)*L17/('Vessel Profile'!$D$30+'Vessel Profile'!$E$30)</f>
        <v>#DIV/0!</v>
      </c>
      <c r="O17" s="859"/>
      <c r="P17" s="363" t="s">
        <v>204</v>
      </c>
      <c r="Q17" s="363">
        <v>0.6</v>
      </c>
      <c r="R17" s="282">
        <v>7.56</v>
      </c>
      <c r="S17" s="336">
        <v>0</v>
      </c>
      <c r="T17" s="693">
        <f t="shared" si="5"/>
        <v>0</v>
      </c>
      <c r="U17" s="337">
        <v>0</v>
      </c>
      <c r="V17" s="647">
        <f t="shared" si="3"/>
        <v>0</v>
      </c>
      <c r="W17" s="338">
        <v>0</v>
      </c>
      <c r="X17" s="647">
        <f t="shared" si="4"/>
        <v>0</v>
      </c>
      <c r="Y17" s="642" t="b">
        <v>1</v>
      </c>
      <c r="Z17" s="642" t="b">
        <v>0</v>
      </c>
      <c r="AA17" s="642" t="b">
        <v>0</v>
      </c>
      <c r="AB17" s="677" t="b">
        <v>0</v>
      </c>
      <c r="AC17" s="689">
        <f t="shared" si="2"/>
        <v>1</v>
      </c>
      <c r="AD17" s="584" t="e">
        <f>(V17*'Vessel Profile'!$D$30+X17*'Vessel Profile'!$E$30)*AC17/('Vessel Profile'!$D$30+'Vessel Profile'!$E$30)</f>
        <v>#DIV/0!</v>
      </c>
    </row>
    <row r="18" spans="1:30" ht="16.5" customHeight="1">
      <c r="A18" s="373" t="s">
        <v>25</v>
      </c>
      <c r="B18" s="520" t="s">
        <v>379</v>
      </c>
      <c r="C18" s="595">
        <v>0</v>
      </c>
      <c r="D18" s="296">
        <v>0</v>
      </c>
      <c r="E18" s="588">
        <v>0.2</v>
      </c>
      <c r="F18" s="556">
        <f t="shared" si="6"/>
        <v>0</v>
      </c>
      <c r="G18" s="556">
        <f t="shared" si="7"/>
        <v>0</v>
      </c>
      <c r="H18" s="703" t="b">
        <v>1</v>
      </c>
      <c r="I18" s="704" t="b">
        <v>0</v>
      </c>
      <c r="J18" s="704" t="b">
        <v>0</v>
      </c>
      <c r="K18" s="704" t="b">
        <v>0</v>
      </c>
      <c r="L18" s="767">
        <f t="shared" si="1"/>
        <v>1</v>
      </c>
      <c r="M18" s="584" t="e">
        <f>(F18*'Vessel Profile'!$D$30+G18*'Vessel Profile'!$E$30)*L18/('Vessel Profile'!$D$30+'Vessel Profile'!$E$30)</f>
        <v>#DIV/0!</v>
      </c>
      <c r="O18" s="859"/>
      <c r="P18" s="363" t="s">
        <v>205</v>
      </c>
      <c r="Q18" s="363">
        <v>1.4</v>
      </c>
      <c r="R18" s="282">
        <v>18.064999999999998</v>
      </c>
      <c r="S18" s="336">
        <v>0</v>
      </c>
      <c r="T18" s="693">
        <f t="shared" si="5"/>
        <v>0</v>
      </c>
      <c r="U18" s="337">
        <v>0</v>
      </c>
      <c r="V18" s="647">
        <f t="shared" si="3"/>
        <v>0</v>
      </c>
      <c r="W18" s="338">
        <v>0</v>
      </c>
      <c r="X18" s="647">
        <f t="shared" si="4"/>
        <v>0</v>
      </c>
      <c r="Y18" s="642" t="b">
        <v>1</v>
      </c>
      <c r="Z18" s="642" t="b">
        <v>0</v>
      </c>
      <c r="AA18" s="642" t="b">
        <v>0</v>
      </c>
      <c r="AB18" s="677" t="b">
        <v>0</v>
      </c>
      <c r="AC18" s="689">
        <f t="shared" si="2"/>
        <v>1</v>
      </c>
      <c r="AD18" s="584" t="e">
        <f>(V18*'Vessel Profile'!$D$30+X18*'Vessel Profile'!$E$30)*AC18/('Vessel Profile'!$D$30+'Vessel Profile'!$E$30)</f>
        <v>#DIV/0!</v>
      </c>
    </row>
    <row r="19" spans="1:30" ht="16.5" customHeight="1">
      <c r="A19" s="374"/>
      <c r="B19" s="521" t="s">
        <v>380</v>
      </c>
      <c r="C19" s="596">
        <v>0</v>
      </c>
      <c r="D19" s="268">
        <v>0</v>
      </c>
      <c r="E19" s="590">
        <v>0</v>
      </c>
      <c r="F19" s="558">
        <f t="shared" si="6"/>
        <v>0</v>
      </c>
      <c r="G19" s="558">
        <f t="shared" si="7"/>
        <v>0</v>
      </c>
      <c r="H19" s="705" t="b">
        <v>1</v>
      </c>
      <c r="I19" s="706" t="b">
        <v>0</v>
      </c>
      <c r="J19" s="706" t="b">
        <v>0</v>
      </c>
      <c r="K19" s="706" t="b">
        <v>0</v>
      </c>
      <c r="L19" s="765">
        <f t="shared" si="1"/>
        <v>1</v>
      </c>
      <c r="M19" s="584" t="e">
        <f>(F19*'Vessel Profile'!$D$30+G19*'Vessel Profile'!$E$30)*L19/('Vessel Profile'!$D$30+'Vessel Profile'!$E$30)</f>
        <v>#DIV/0!</v>
      </c>
      <c r="O19" s="859"/>
      <c r="P19" s="363" t="s">
        <v>40</v>
      </c>
      <c r="Q19" s="363">
        <v>0.3</v>
      </c>
      <c r="R19" s="282">
        <v>3.6</v>
      </c>
      <c r="S19" s="336">
        <v>0</v>
      </c>
      <c r="T19" s="693">
        <f t="shared" si="5"/>
        <v>0</v>
      </c>
      <c r="U19" s="337">
        <v>0</v>
      </c>
      <c r="V19" s="647">
        <f t="shared" si="3"/>
        <v>0</v>
      </c>
      <c r="W19" s="338">
        <v>0</v>
      </c>
      <c r="X19" s="647">
        <f t="shared" si="4"/>
        <v>0</v>
      </c>
      <c r="Y19" s="642" t="b">
        <v>1</v>
      </c>
      <c r="Z19" s="642" t="b">
        <v>0</v>
      </c>
      <c r="AA19" s="642" t="b">
        <v>0</v>
      </c>
      <c r="AB19" s="677" t="b">
        <v>0</v>
      </c>
      <c r="AC19" s="689">
        <f t="shared" si="2"/>
        <v>1</v>
      </c>
      <c r="AD19" s="584" t="e">
        <f>(V19*'Vessel Profile'!$D$30+X19*'Vessel Profile'!$E$30)*AC19/('Vessel Profile'!$D$30+'Vessel Profile'!$E$30)</f>
        <v>#DIV/0!</v>
      </c>
    </row>
    <row r="20" spans="1:30" ht="16.5" customHeight="1" thickBot="1">
      <c r="A20" s="345"/>
      <c r="B20" s="522" t="s">
        <v>380</v>
      </c>
      <c r="C20" s="597">
        <v>0</v>
      </c>
      <c r="D20" s="300">
        <v>0</v>
      </c>
      <c r="E20" s="598">
        <v>0</v>
      </c>
      <c r="F20" s="559">
        <f>$C20*D20/$L19/1000</f>
        <v>0</v>
      </c>
      <c r="G20" s="559">
        <f>C20*E20/L19/1000</f>
        <v>0</v>
      </c>
      <c r="H20" s="709" t="b">
        <v>1</v>
      </c>
      <c r="I20" s="710" t="b">
        <v>0</v>
      </c>
      <c r="J20" s="710" t="b">
        <v>0</v>
      </c>
      <c r="K20" s="710" t="b">
        <v>0</v>
      </c>
      <c r="L20" s="769">
        <f t="shared" si="1"/>
        <v>1</v>
      </c>
      <c r="M20" s="583" t="e">
        <f>(F20*'Vessel Profile'!$D$30+G20*'Vessel Profile'!$E$30)*L20/('Vessel Profile'!$D$30+'Vessel Profile'!$E$30)</f>
        <v>#DIV/0!</v>
      </c>
      <c r="O20" s="859"/>
      <c r="P20" s="363" t="s">
        <v>42</v>
      </c>
      <c r="Q20" s="363">
        <v>0.1</v>
      </c>
      <c r="R20" s="282">
        <v>1</v>
      </c>
      <c r="S20" s="336">
        <v>0</v>
      </c>
      <c r="T20" s="693">
        <f t="shared" si="5"/>
        <v>0</v>
      </c>
      <c r="U20" s="337">
        <v>0</v>
      </c>
      <c r="V20" s="647">
        <f t="shared" si="3"/>
        <v>0</v>
      </c>
      <c r="W20" s="338">
        <v>0</v>
      </c>
      <c r="X20" s="647">
        <f t="shared" si="4"/>
        <v>0</v>
      </c>
      <c r="Y20" s="642" t="b">
        <v>1</v>
      </c>
      <c r="Z20" s="642" t="b">
        <v>0</v>
      </c>
      <c r="AA20" s="642" t="b">
        <v>0</v>
      </c>
      <c r="AB20" s="677" t="b">
        <v>0</v>
      </c>
      <c r="AC20" s="689">
        <f t="shared" si="2"/>
        <v>1</v>
      </c>
      <c r="AD20" s="584" t="e">
        <f>(V20*'Vessel Profile'!$D$30+X20*'Vessel Profile'!$E$30)*AC20/('Vessel Profile'!$D$30+'Vessel Profile'!$E$30)</f>
        <v>#DIV/0!</v>
      </c>
    </row>
    <row r="21" spans="1:30" ht="16.5" customHeight="1" thickTop="1">
      <c r="A21" s="264"/>
      <c r="B21" s="298"/>
      <c r="C21" s="711"/>
      <c r="D21" s="711"/>
      <c r="E21" s="711"/>
      <c r="F21" s="265"/>
      <c r="G21" s="299"/>
      <c r="H21" s="711"/>
      <c r="I21" s="711"/>
      <c r="J21" s="711"/>
      <c r="K21" s="711"/>
      <c r="L21" s="418"/>
      <c r="M21" s="265"/>
      <c r="O21" s="859"/>
      <c r="P21" s="363" t="s">
        <v>41</v>
      </c>
      <c r="Q21" s="363">
        <v>0.2</v>
      </c>
      <c r="R21" s="282">
        <v>2.2818000000000001</v>
      </c>
      <c r="S21" s="336">
        <v>0</v>
      </c>
      <c r="T21" s="693">
        <f t="shared" si="5"/>
        <v>0</v>
      </c>
      <c r="U21" s="337">
        <v>0</v>
      </c>
      <c r="V21" s="647">
        <f t="shared" si="3"/>
        <v>0</v>
      </c>
      <c r="W21" s="338">
        <v>0</v>
      </c>
      <c r="X21" s="647">
        <f t="shared" si="4"/>
        <v>0</v>
      </c>
      <c r="Y21" s="642" t="b">
        <v>1</v>
      </c>
      <c r="Z21" s="642" t="b">
        <v>0</v>
      </c>
      <c r="AA21" s="642" t="b">
        <v>0</v>
      </c>
      <c r="AB21" s="677" t="b">
        <v>0</v>
      </c>
      <c r="AC21" s="689">
        <f t="shared" si="2"/>
        <v>1</v>
      </c>
      <c r="AD21" s="584" t="e">
        <f>(V21*'Vessel Profile'!$D$30+X21*'Vessel Profile'!$E$30)*AC21/('Vessel Profile'!$D$30+'Vessel Profile'!$E$30)</f>
        <v>#DIV/0!</v>
      </c>
    </row>
    <row r="22" spans="1:30" ht="16.5" customHeight="1" thickBot="1">
      <c r="A22" s="5"/>
      <c r="B22" s="402"/>
      <c r="C22" s="752"/>
      <c r="D22" s="232"/>
      <c r="E22" s="232"/>
      <c r="F22" s="278"/>
      <c r="G22" s="442"/>
      <c r="H22" s="712"/>
      <c r="I22" s="712"/>
      <c r="J22" s="712"/>
      <c r="K22" s="712"/>
      <c r="L22" s="278"/>
      <c r="M22" s="265"/>
      <c r="O22" s="860"/>
      <c r="P22" s="364" t="s">
        <v>25</v>
      </c>
      <c r="Q22" s="365"/>
      <c r="R22" s="339"/>
      <c r="S22" s="332">
        <v>0</v>
      </c>
      <c r="T22" s="695">
        <f t="shared" si="5"/>
        <v>0</v>
      </c>
      <c r="U22" s="333">
        <v>0</v>
      </c>
      <c r="V22" s="648">
        <f t="shared" si="3"/>
        <v>0</v>
      </c>
      <c r="W22" s="334">
        <v>0</v>
      </c>
      <c r="X22" s="648">
        <f t="shared" si="4"/>
        <v>0</v>
      </c>
      <c r="Y22" s="643" t="b">
        <v>1</v>
      </c>
      <c r="Z22" s="643" t="b">
        <v>0</v>
      </c>
      <c r="AA22" s="643" t="b">
        <v>0</v>
      </c>
      <c r="AB22" s="678" t="b">
        <v>0</v>
      </c>
      <c r="AC22" s="689">
        <f t="shared" si="2"/>
        <v>1</v>
      </c>
      <c r="AD22" s="586" t="e">
        <f>(V22*'Vessel Profile'!$D$30+X22*'Vessel Profile'!$E$30)*AC22/('Vessel Profile'!$D$30+'Vessel Profile'!$E$30)</f>
        <v>#DIV/0!</v>
      </c>
    </row>
    <row r="23" spans="1:30" ht="16.5" customHeight="1" thickTop="1">
      <c r="A23" s="899" t="s">
        <v>34</v>
      </c>
      <c r="B23" s="899"/>
      <c r="C23" s="874" t="s">
        <v>280</v>
      </c>
      <c r="D23" s="874" t="s">
        <v>272</v>
      </c>
      <c r="E23" s="874" t="s">
        <v>273</v>
      </c>
      <c r="F23" s="831" t="s">
        <v>286</v>
      </c>
      <c r="G23" s="831" t="s">
        <v>287</v>
      </c>
      <c r="H23" s="908" t="s">
        <v>281</v>
      </c>
      <c r="I23" s="909" t="s">
        <v>282</v>
      </c>
      <c r="J23" s="909" t="s">
        <v>101</v>
      </c>
      <c r="K23" s="910" t="s">
        <v>102</v>
      </c>
      <c r="L23" s="846" t="s">
        <v>283</v>
      </c>
      <c r="M23" s="133"/>
      <c r="O23" s="861" t="s">
        <v>311</v>
      </c>
      <c r="P23" s="363" t="s">
        <v>48</v>
      </c>
      <c r="Q23" s="363">
        <v>0.6</v>
      </c>
      <c r="R23" s="282">
        <v>7.5479999999999992</v>
      </c>
      <c r="S23" s="336">
        <v>0</v>
      </c>
      <c r="T23" s="693">
        <f t="shared" si="5"/>
        <v>0</v>
      </c>
      <c r="U23" s="337">
        <v>0</v>
      </c>
      <c r="V23" s="647">
        <f t="shared" si="3"/>
        <v>0</v>
      </c>
      <c r="W23" s="338">
        <v>0</v>
      </c>
      <c r="X23" s="647">
        <f t="shared" si="4"/>
        <v>0</v>
      </c>
      <c r="Y23" s="641" t="b">
        <v>1</v>
      </c>
      <c r="Z23" s="642" t="b">
        <v>0</v>
      </c>
      <c r="AA23" s="642" t="b">
        <v>0</v>
      </c>
      <c r="AB23" s="677" t="b">
        <v>0</v>
      </c>
      <c r="AC23" s="689">
        <f t="shared" si="2"/>
        <v>1</v>
      </c>
      <c r="AD23" s="584" t="e">
        <f>(V23*'Vessel Profile'!$D$30+X23*'Vessel Profile'!$E$30)*AC23/('Vessel Profile'!$D$30+'Vessel Profile'!$E$30)</f>
        <v>#DIV/0!</v>
      </c>
    </row>
    <row r="24" spans="1:30" ht="16.5" customHeight="1">
      <c r="A24" s="905"/>
      <c r="B24" s="905"/>
      <c r="C24" s="906"/>
      <c r="D24" s="906"/>
      <c r="E24" s="906"/>
      <c r="F24" s="831"/>
      <c r="G24" s="831"/>
      <c r="H24" s="908"/>
      <c r="I24" s="909"/>
      <c r="J24" s="909"/>
      <c r="K24" s="910"/>
      <c r="L24" s="847"/>
      <c r="M24" s="265"/>
      <c r="N24" s="133"/>
      <c r="O24" s="862"/>
      <c r="P24" s="363" t="s">
        <v>49</v>
      </c>
      <c r="Q24" s="363">
        <v>2.5</v>
      </c>
      <c r="R24" s="282">
        <v>32.136000000000003</v>
      </c>
      <c r="S24" s="336">
        <v>0</v>
      </c>
      <c r="T24" s="693">
        <f t="shared" si="5"/>
        <v>0</v>
      </c>
      <c r="U24" s="337">
        <v>0</v>
      </c>
      <c r="V24" s="647">
        <f t="shared" si="3"/>
        <v>0</v>
      </c>
      <c r="W24" s="338">
        <v>0</v>
      </c>
      <c r="X24" s="647">
        <f t="shared" si="4"/>
        <v>0</v>
      </c>
      <c r="Y24" s="642" t="b">
        <v>1</v>
      </c>
      <c r="Z24" s="642" t="b">
        <v>0</v>
      </c>
      <c r="AA24" s="642" t="b">
        <v>0</v>
      </c>
      <c r="AB24" s="677" t="b">
        <v>0</v>
      </c>
      <c r="AC24" s="689">
        <f t="shared" si="2"/>
        <v>1</v>
      </c>
      <c r="AD24" s="584" t="e">
        <f>(V24*'Vessel Profile'!$D$30+X24*'Vessel Profile'!$E$30)*AC24/('Vessel Profile'!$D$30+'Vessel Profile'!$E$30)</f>
        <v>#DIV/0!</v>
      </c>
    </row>
    <row r="25" spans="1:30" ht="16.5" customHeight="1">
      <c r="A25" s="905"/>
      <c r="B25" s="905"/>
      <c r="C25" s="906"/>
      <c r="D25" s="906"/>
      <c r="E25" s="906"/>
      <c r="F25" s="831"/>
      <c r="G25" s="831"/>
      <c r="H25" s="908"/>
      <c r="I25" s="909"/>
      <c r="J25" s="909"/>
      <c r="K25" s="910"/>
      <c r="L25" s="847"/>
      <c r="N25" s="133"/>
      <c r="O25" s="862"/>
      <c r="P25" s="363" t="s">
        <v>67</v>
      </c>
      <c r="Q25" s="363">
        <v>0.6</v>
      </c>
      <c r="R25" s="282">
        <v>7.8790000000000004</v>
      </c>
      <c r="S25" s="336">
        <v>0</v>
      </c>
      <c r="T25" s="693">
        <f t="shared" si="5"/>
        <v>0</v>
      </c>
      <c r="U25" s="337">
        <v>0</v>
      </c>
      <c r="V25" s="647">
        <f t="shared" si="3"/>
        <v>0</v>
      </c>
      <c r="W25" s="338">
        <v>0</v>
      </c>
      <c r="X25" s="647">
        <f t="shared" si="4"/>
        <v>0</v>
      </c>
      <c r="Y25" s="642" t="b">
        <v>1</v>
      </c>
      <c r="Z25" s="642" t="b">
        <v>0</v>
      </c>
      <c r="AA25" s="642" t="b">
        <v>0</v>
      </c>
      <c r="AB25" s="677" t="b">
        <v>0</v>
      </c>
      <c r="AC25" s="689">
        <f t="shared" si="2"/>
        <v>1</v>
      </c>
      <c r="AD25" s="584" t="e">
        <f>(V25*'Vessel Profile'!$D$30+X25*'Vessel Profile'!$E$30)*AC25/('Vessel Profile'!$D$30+'Vessel Profile'!$E$30)</f>
        <v>#DIV/0!</v>
      </c>
    </row>
    <row r="26" spans="1:30" ht="16.5" customHeight="1" thickBot="1">
      <c r="A26" s="901"/>
      <c r="B26" s="901"/>
      <c r="C26" s="907"/>
      <c r="D26" s="907"/>
      <c r="E26" s="907"/>
      <c r="F26" s="832"/>
      <c r="G26" s="832"/>
      <c r="H26" s="701"/>
      <c r="I26" s="702" t="b">
        <v>0</v>
      </c>
      <c r="J26" s="702" t="b">
        <v>0</v>
      </c>
      <c r="K26" s="713" t="b">
        <v>0</v>
      </c>
      <c r="L26" s="897"/>
      <c r="M26" s="133"/>
      <c r="O26" s="862"/>
      <c r="P26" s="363" t="s">
        <v>68</v>
      </c>
      <c r="Q26" s="363">
        <v>5</v>
      </c>
      <c r="R26" s="282">
        <v>64.6935</v>
      </c>
      <c r="S26" s="336">
        <v>0</v>
      </c>
      <c r="T26" s="693">
        <f t="shared" si="5"/>
        <v>0</v>
      </c>
      <c r="U26" s="337">
        <v>0</v>
      </c>
      <c r="V26" s="647">
        <f t="shared" si="3"/>
        <v>0</v>
      </c>
      <c r="W26" s="338">
        <v>0</v>
      </c>
      <c r="X26" s="647">
        <f t="shared" si="4"/>
        <v>0</v>
      </c>
      <c r="Y26" s="642" t="b">
        <v>1</v>
      </c>
      <c r="Z26" s="642" t="b">
        <v>0</v>
      </c>
      <c r="AA26" s="642" t="b">
        <v>0</v>
      </c>
      <c r="AB26" s="677" t="b">
        <v>0</v>
      </c>
      <c r="AC26" s="689">
        <f t="shared" si="2"/>
        <v>1</v>
      </c>
      <c r="AD26" s="584" t="e">
        <f>(V26*'Vessel Profile'!$D$30+X26*'Vessel Profile'!$E$30)*AC26/('Vessel Profile'!$D$30+'Vessel Profile'!$E$30)</f>
        <v>#DIV/0!</v>
      </c>
    </row>
    <row r="27" spans="1:30" ht="16.5" customHeight="1">
      <c r="A27" s="866" t="s">
        <v>298</v>
      </c>
      <c r="B27" s="317" t="s">
        <v>295</v>
      </c>
      <c r="C27" s="599">
        <v>0.5</v>
      </c>
      <c r="D27" s="307">
        <v>0</v>
      </c>
      <c r="E27" s="600">
        <v>0</v>
      </c>
      <c r="F27" s="560">
        <f t="shared" ref="F27:F30" si="8">C27*D27/L27</f>
        <v>0</v>
      </c>
      <c r="G27" s="561">
        <f t="shared" ref="G27:G30" si="9">C27*E27/L27</f>
        <v>0</v>
      </c>
      <c r="H27" s="704" t="b">
        <v>1</v>
      </c>
      <c r="I27" s="704" t="b">
        <v>0</v>
      </c>
      <c r="J27" s="704" t="b">
        <v>0</v>
      </c>
      <c r="K27" s="704" t="b">
        <v>0</v>
      </c>
      <c r="L27" s="584">
        <f>COUNTIF(H27:K27,TRUE)</f>
        <v>1</v>
      </c>
      <c r="M27" s="133"/>
      <c r="N27" s="385"/>
      <c r="O27" s="862"/>
      <c r="P27" s="363" t="s">
        <v>51</v>
      </c>
      <c r="Q27" s="363">
        <v>1.8</v>
      </c>
      <c r="R27" s="282">
        <v>22.944000000000003</v>
      </c>
      <c r="S27" s="336">
        <v>0</v>
      </c>
      <c r="T27" s="693">
        <f t="shared" si="5"/>
        <v>0</v>
      </c>
      <c r="U27" s="337">
        <v>0</v>
      </c>
      <c r="V27" s="647">
        <f t="shared" si="3"/>
        <v>0</v>
      </c>
      <c r="W27" s="338">
        <v>0</v>
      </c>
      <c r="X27" s="647">
        <f t="shared" si="4"/>
        <v>0</v>
      </c>
      <c r="Y27" s="642" t="b">
        <v>1</v>
      </c>
      <c r="Z27" s="642" t="b">
        <v>0</v>
      </c>
      <c r="AA27" s="642" t="b">
        <v>0</v>
      </c>
      <c r="AB27" s="677" t="b">
        <v>0</v>
      </c>
      <c r="AC27" s="689">
        <f t="shared" si="2"/>
        <v>1</v>
      </c>
      <c r="AD27" s="584" t="e">
        <f>(V27*'Vessel Profile'!$D$30+X27*'Vessel Profile'!$E$30)*AC27/('Vessel Profile'!$D$30+'Vessel Profile'!$E$30)</f>
        <v>#DIV/0!</v>
      </c>
    </row>
    <row r="28" spans="1:30" ht="16.5" customHeight="1" thickBot="1">
      <c r="A28" s="865"/>
      <c r="B28" s="318" t="s">
        <v>296</v>
      </c>
      <c r="C28" s="601">
        <v>1.5</v>
      </c>
      <c r="D28" s="291">
        <v>0</v>
      </c>
      <c r="E28" s="602">
        <v>0</v>
      </c>
      <c r="F28" s="573">
        <f t="shared" si="8"/>
        <v>0</v>
      </c>
      <c r="G28" s="562">
        <f t="shared" si="9"/>
        <v>0</v>
      </c>
      <c r="H28" s="708" t="b">
        <v>1</v>
      </c>
      <c r="I28" s="708" t="b">
        <v>0</v>
      </c>
      <c r="J28" s="708" t="b">
        <v>0</v>
      </c>
      <c r="K28" s="708" t="b">
        <v>0</v>
      </c>
      <c r="L28" s="586">
        <f>COUNTIF(H28:K28,TRUE)</f>
        <v>1</v>
      </c>
      <c r="M28" s="133"/>
      <c r="N28" s="385"/>
      <c r="O28" s="862"/>
      <c r="P28" s="363" t="s">
        <v>52</v>
      </c>
      <c r="Q28" s="363">
        <v>2.9</v>
      </c>
      <c r="R28" s="282">
        <v>38.167000000000002</v>
      </c>
      <c r="S28" s="336">
        <v>0</v>
      </c>
      <c r="T28" s="693">
        <f t="shared" si="5"/>
        <v>0</v>
      </c>
      <c r="U28" s="337">
        <v>0</v>
      </c>
      <c r="V28" s="647">
        <f t="shared" si="3"/>
        <v>0</v>
      </c>
      <c r="W28" s="338">
        <v>0</v>
      </c>
      <c r="X28" s="647">
        <f t="shared" si="4"/>
        <v>0</v>
      </c>
      <c r="Y28" s="642" t="b">
        <v>1</v>
      </c>
      <c r="Z28" s="642" t="b">
        <v>0</v>
      </c>
      <c r="AA28" s="642" t="b">
        <v>0</v>
      </c>
      <c r="AB28" s="677" t="b">
        <v>0</v>
      </c>
      <c r="AC28" s="689">
        <f t="shared" si="2"/>
        <v>1</v>
      </c>
      <c r="AD28" s="584" t="e">
        <f>(V28*'Vessel Profile'!$D$30+X28*'Vessel Profile'!$E$30)*AC28/('Vessel Profile'!$D$30+'Vessel Profile'!$E$30)</f>
        <v>#DIV/0!</v>
      </c>
    </row>
    <row r="29" spans="1:30" ht="16.5" customHeight="1">
      <c r="A29" s="864" t="s">
        <v>299</v>
      </c>
      <c r="B29" s="487" t="s">
        <v>297</v>
      </c>
      <c r="C29" s="603">
        <v>0.5</v>
      </c>
      <c r="D29" s="307">
        <v>0</v>
      </c>
      <c r="E29" s="600">
        <v>0</v>
      </c>
      <c r="F29" s="563">
        <f t="shared" si="8"/>
        <v>0</v>
      </c>
      <c r="G29" s="564">
        <f t="shared" si="9"/>
        <v>0</v>
      </c>
      <c r="H29" s="704" t="b">
        <v>1</v>
      </c>
      <c r="I29" s="704" t="b">
        <v>0</v>
      </c>
      <c r="J29" s="704" t="b">
        <v>0</v>
      </c>
      <c r="K29" s="704" t="b">
        <v>0</v>
      </c>
      <c r="L29" s="584">
        <f t="shared" ref="L29:L34" si="10">COUNTIF(H29:K29,TRUE)</f>
        <v>1</v>
      </c>
      <c r="M29" s="133"/>
      <c r="N29" s="385"/>
      <c r="O29" s="862"/>
      <c r="P29" s="363" t="s">
        <v>50</v>
      </c>
      <c r="Q29" s="363">
        <v>0.4</v>
      </c>
      <c r="R29" s="282">
        <v>4.5900000000000007</v>
      </c>
      <c r="S29" s="336">
        <v>0</v>
      </c>
      <c r="T29" s="693">
        <f t="shared" si="5"/>
        <v>0</v>
      </c>
      <c r="U29" s="337">
        <v>0</v>
      </c>
      <c r="V29" s="647">
        <f t="shared" si="3"/>
        <v>0</v>
      </c>
      <c r="W29" s="338">
        <v>0</v>
      </c>
      <c r="X29" s="647">
        <f t="shared" si="4"/>
        <v>0</v>
      </c>
      <c r="Y29" s="642" t="b">
        <v>1</v>
      </c>
      <c r="Z29" s="642" t="b">
        <v>0</v>
      </c>
      <c r="AA29" s="642" t="b">
        <v>0</v>
      </c>
      <c r="AB29" s="677" t="b">
        <v>0</v>
      </c>
      <c r="AC29" s="689">
        <f t="shared" si="2"/>
        <v>1</v>
      </c>
      <c r="AD29" s="584" t="e">
        <f>(V29*'Vessel Profile'!$D$30+X29*'Vessel Profile'!$E$30)*AC29/('Vessel Profile'!$D$30+'Vessel Profile'!$E$30)</f>
        <v>#DIV/0!</v>
      </c>
    </row>
    <row r="30" spans="1:30" ht="16.5" customHeight="1" thickBot="1">
      <c r="A30" s="865"/>
      <c r="B30" s="475" t="s">
        <v>279</v>
      </c>
      <c r="C30" s="604">
        <v>1.4</v>
      </c>
      <c r="D30" s="291">
        <v>0</v>
      </c>
      <c r="E30" s="602">
        <v>0</v>
      </c>
      <c r="F30" s="573">
        <f t="shared" si="8"/>
        <v>0</v>
      </c>
      <c r="G30" s="562">
        <f t="shared" si="9"/>
        <v>0</v>
      </c>
      <c r="H30" s="708" t="b">
        <v>1</v>
      </c>
      <c r="I30" s="708" t="b">
        <v>0</v>
      </c>
      <c r="J30" s="708" t="b">
        <v>0</v>
      </c>
      <c r="K30" s="708" t="b">
        <v>0</v>
      </c>
      <c r="L30" s="586">
        <f t="shared" si="10"/>
        <v>1</v>
      </c>
      <c r="M30" s="133"/>
      <c r="N30" s="385"/>
      <c r="O30" s="862"/>
      <c r="P30" s="363" t="s">
        <v>53</v>
      </c>
      <c r="Q30" s="363">
        <v>1.4</v>
      </c>
      <c r="R30" s="282">
        <v>18.8</v>
      </c>
      <c r="S30" s="336">
        <v>0</v>
      </c>
      <c r="T30" s="693">
        <f t="shared" si="5"/>
        <v>0</v>
      </c>
      <c r="U30" s="337">
        <v>0</v>
      </c>
      <c r="V30" s="647">
        <f t="shared" si="3"/>
        <v>0</v>
      </c>
      <c r="W30" s="338">
        <v>0</v>
      </c>
      <c r="X30" s="647">
        <f t="shared" si="4"/>
        <v>0</v>
      </c>
      <c r="Y30" s="642" t="b">
        <v>1</v>
      </c>
      <c r="Z30" s="642" t="b">
        <v>0</v>
      </c>
      <c r="AA30" s="642" t="b">
        <v>0</v>
      </c>
      <c r="AB30" s="677" t="b">
        <v>0</v>
      </c>
      <c r="AC30" s="689">
        <f t="shared" si="2"/>
        <v>1</v>
      </c>
      <c r="AD30" s="584" t="e">
        <f>(V30*'Vessel Profile'!$D$30+X30*'Vessel Profile'!$E$30)*AC30/('Vessel Profile'!$D$30+'Vessel Profile'!$E$30)</f>
        <v>#DIV/0!</v>
      </c>
    </row>
    <row r="31" spans="1:30" ht="16.5" customHeight="1">
      <c r="A31" s="840" t="s">
        <v>303</v>
      </c>
      <c r="B31" s="319" t="s">
        <v>58</v>
      </c>
      <c r="C31" s="599">
        <v>0.75</v>
      </c>
      <c r="D31" s="307">
        <v>0</v>
      </c>
      <c r="E31" s="600">
        <v>0</v>
      </c>
      <c r="F31" s="560">
        <f t="shared" ref="F31" si="11">C31*D31/L30</f>
        <v>0</v>
      </c>
      <c r="G31" s="561">
        <f>C31*E31/L31</f>
        <v>0</v>
      </c>
      <c r="H31" s="704" t="b">
        <v>1</v>
      </c>
      <c r="I31" s="704" t="b">
        <v>0</v>
      </c>
      <c r="J31" s="704" t="b">
        <v>0</v>
      </c>
      <c r="K31" s="704" t="b">
        <v>0</v>
      </c>
      <c r="L31" s="584">
        <f t="shared" si="10"/>
        <v>1</v>
      </c>
      <c r="M31" s="133"/>
      <c r="N31" s="385"/>
      <c r="O31" s="862"/>
      <c r="P31" s="363" t="s">
        <v>73</v>
      </c>
      <c r="Q31" s="363">
        <v>3.6</v>
      </c>
      <c r="R31" s="282">
        <v>46.8</v>
      </c>
      <c r="S31" s="336">
        <v>0</v>
      </c>
      <c r="T31" s="693">
        <f t="shared" si="5"/>
        <v>0</v>
      </c>
      <c r="U31" s="337">
        <v>0</v>
      </c>
      <c r="V31" s="647">
        <f t="shared" si="3"/>
        <v>0</v>
      </c>
      <c r="W31" s="338">
        <v>0</v>
      </c>
      <c r="X31" s="647">
        <f t="shared" si="4"/>
        <v>0</v>
      </c>
      <c r="Y31" s="642" t="b">
        <v>1</v>
      </c>
      <c r="Z31" s="642" t="b">
        <v>0</v>
      </c>
      <c r="AA31" s="642" t="b">
        <v>0</v>
      </c>
      <c r="AB31" s="677" t="b">
        <v>0</v>
      </c>
      <c r="AC31" s="689">
        <f t="shared" si="2"/>
        <v>1</v>
      </c>
      <c r="AD31" s="584" t="e">
        <f>(V31*'Vessel Profile'!$D$30+X31*'Vessel Profile'!$E$30)*AC31/('Vessel Profile'!$D$30+'Vessel Profile'!$E$30)</f>
        <v>#DIV/0!</v>
      </c>
    </row>
    <row r="32" spans="1:30" ht="16.5" customHeight="1">
      <c r="A32" s="841"/>
      <c r="B32" s="320" t="s">
        <v>278</v>
      </c>
      <c r="C32" s="605">
        <v>20</v>
      </c>
      <c r="D32" s="277">
        <v>0</v>
      </c>
      <c r="E32" s="606">
        <v>0</v>
      </c>
      <c r="F32" s="560">
        <f>C32*D32/L32</f>
        <v>0</v>
      </c>
      <c r="G32" s="561">
        <f>C32*E32/L32</f>
        <v>0</v>
      </c>
      <c r="H32" s="706" t="b">
        <v>1</v>
      </c>
      <c r="I32" s="706" t="b">
        <v>0</v>
      </c>
      <c r="J32" s="706" t="b">
        <v>0</v>
      </c>
      <c r="K32" s="706" t="b">
        <v>0</v>
      </c>
      <c r="L32" s="585">
        <f t="shared" si="10"/>
        <v>1</v>
      </c>
      <c r="M32" s="133"/>
      <c r="N32" s="385"/>
      <c r="O32" s="862"/>
      <c r="P32" s="363" t="s">
        <v>54</v>
      </c>
      <c r="Q32" s="363">
        <v>1</v>
      </c>
      <c r="R32" s="282">
        <v>12.4</v>
      </c>
      <c r="S32" s="336">
        <v>0</v>
      </c>
      <c r="T32" s="693">
        <f t="shared" si="5"/>
        <v>0</v>
      </c>
      <c r="U32" s="337">
        <v>0</v>
      </c>
      <c r="V32" s="647">
        <f t="shared" si="3"/>
        <v>0</v>
      </c>
      <c r="W32" s="338">
        <v>0</v>
      </c>
      <c r="X32" s="647">
        <f t="shared" si="4"/>
        <v>0</v>
      </c>
      <c r="Y32" s="642" t="b">
        <v>1</v>
      </c>
      <c r="Z32" s="642" t="b">
        <v>0</v>
      </c>
      <c r="AA32" s="642" t="b">
        <v>0</v>
      </c>
      <c r="AB32" s="677" t="b">
        <v>0</v>
      </c>
      <c r="AC32" s="689">
        <f t="shared" si="2"/>
        <v>1</v>
      </c>
      <c r="AD32" s="584" t="e">
        <f>(V32*'Vessel Profile'!$D$30+X32*'Vessel Profile'!$E$30)*AC32/('Vessel Profile'!$D$30+'Vessel Profile'!$E$30)</f>
        <v>#DIV/0!</v>
      </c>
    </row>
    <row r="33" spans="1:30" ht="16.5" customHeight="1">
      <c r="A33" s="841"/>
      <c r="B33" s="321" t="s">
        <v>213</v>
      </c>
      <c r="C33" s="605">
        <v>0.25</v>
      </c>
      <c r="D33" s="277">
        <v>0</v>
      </c>
      <c r="E33" s="606">
        <v>0</v>
      </c>
      <c r="F33" s="560">
        <f t="shared" ref="F33:F39" si="12">C33*D33/L33</f>
        <v>0</v>
      </c>
      <c r="G33" s="561">
        <f t="shared" ref="G33:G39" si="13">C33*E33/L33</f>
        <v>0</v>
      </c>
      <c r="H33" s="706" t="b">
        <v>1</v>
      </c>
      <c r="I33" s="706" t="b">
        <v>0</v>
      </c>
      <c r="J33" s="706" t="b">
        <v>0</v>
      </c>
      <c r="K33" s="706" t="b">
        <v>0</v>
      </c>
      <c r="L33" s="585">
        <f t="shared" si="10"/>
        <v>1</v>
      </c>
      <c r="M33" s="133"/>
      <c r="N33" s="385"/>
      <c r="O33" s="862"/>
      <c r="P33" s="366" t="s">
        <v>74</v>
      </c>
      <c r="Q33" s="363">
        <v>0.4</v>
      </c>
      <c r="R33" s="282">
        <v>5.403999999999999</v>
      </c>
      <c r="S33" s="336">
        <v>0</v>
      </c>
      <c r="T33" s="693">
        <f t="shared" si="5"/>
        <v>0</v>
      </c>
      <c r="U33" s="337">
        <v>0</v>
      </c>
      <c r="V33" s="647">
        <f t="shared" si="3"/>
        <v>0</v>
      </c>
      <c r="W33" s="338">
        <v>0</v>
      </c>
      <c r="X33" s="647">
        <f t="shared" si="4"/>
        <v>0</v>
      </c>
      <c r="Y33" s="642" t="b">
        <v>1</v>
      </c>
      <c r="Z33" s="642" t="b">
        <v>0</v>
      </c>
      <c r="AA33" s="642" t="b">
        <v>0</v>
      </c>
      <c r="AB33" s="677" t="b">
        <v>0</v>
      </c>
      <c r="AC33" s="689">
        <f t="shared" si="2"/>
        <v>1</v>
      </c>
      <c r="AD33" s="584" t="e">
        <f>(V33*'Vessel Profile'!$D$30+X33*'Vessel Profile'!$E$30)*AC33/('Vessel Profile'!$D$30+'Vessel Profile'!$E$30)</f>
        <v>#DIV/0!</v>
      </c>
    </row>
    <row r="34" spans="1:30" ht="16.5" customHeight="1">
      <c r="A34" s="841"/>
      <c r="B34" s="320" t="s">
        <v>212</v>
      </c>
      <c r="C34" s="605">
        <v>3</v>
      </c>
      <c r="D34" s="277">
        <v>0</v>
      </c>
      <c r="E34" s="606">
        <v>0</v>
      </c>
      <c r="F34" s="560">
        <f t="shared" si="12"/>
        <v>0</v>
      </c>
      <c r="G34" s="561">
        <f t="shared" si="13"/>
        <v>0</v>
      </c>
      <c r="H34" s="706" t="b">
        <v>1</v>
      </c>
      <c r="I34" s="706" t="b">
        <v>0</v>
      </c>
      <c r="J34" s="706" t="b">
        <v>0</v>
      </c>
      <c r="K34" s="706" t="b">
        <v>0</v>
      </c>
      <c r="L34" s="585">
        <f t="shared" si="10"/>
        <v>1</v>
      </c>
      <c r="M34" s="133"/>
      <c r="N34" s="385"/>
      <c r="O34" s="862"/>
      <c r="P34" s="366" t="s">
        <v>323</v>
      </c>
      <c r="Q34" s="363">
        <v>13.5</v>
      </c>
      <c r="R34" s="282">
        <v>175</v>
      </c>
      <c r="S34" s="336">
        <v>0</v>
      </c>
      <c r="T34" s="693">
        <f t="shared" si="5"/>
        <v>0</v>
      </c>
      <c r="U34" s="337">
        <v>0</v>
      </c>
      <c r="V34" s="647">
        <f t="shared" si="3"/>
        <v>0</v>
      </c>
      <c r="W34" s="338">
        <v>0</v>
      </c>
      <c r="X34" s="647">
        <f t="shared" si="4"/>
        <v>0</v>
      </c>
      <c r="Y34" s="642" t="b">
        <v>1</v>
      </c>
      <c r="Z34" s="642" t="b">
        <v>0</v>
      </c>
      <c r="AA34" s="642" t="b">
        <v>0</v>
      </c>
      <c r="AB34" s="677" t="b">
        <v>0</v>
      </c>
      <c r="AC34" s="689">
        <f t="shared" si="2"/>
        <v>1</v>
      </c>
      <c r="AD34" s="584" t="e">
        <f>(V34*'Vessel Profile'!$D$30+X34*'Vessel Profile'!$E$30)*AC34/('Vessel Profile'!$D$30+'Vessel Profile'!$E$30)</f>
        <v>#DIV/0!</v>
      </c>
    </row>
    <row r="35" spans="1:30" ht="16.5" customHeight="1">
      <c r="A35" s="841"/>
      <c r="B35" s="320" t="s">
        <v>300</v>
      </c>
      <c r="C35" s="605">
        <v>4.2</v>
      </c>
      <c r="D35" s="277">
        <v>0</v>
      </c>
      <c r="E35" s="606">
        <v>0</v>
      </c>
      <c r="F35" s="560">
        <f t="shared" si="12"/>
        <v>0</v>
      </c>
      <c r="G35" s="561">
        <f t="shared" si="13"/>
        <v>0</v>
      </c>
      <c r="H35" s="706" t="b">
        <v>1</v>
      </c>
      <c r="I35" s="706" t="b">
        <v>0</v>
      </c>
      <c r="J35" s="706" t="b">
        <v>0</v>
      </c>
      <c r="K35" s="706" t="b">
        <v>0</v>
      </c>
      <c r="L35" s="585">
        <f>COUNTIF(H35:K35,TRUE)</f>
        <v>1</v>
      </c>
      <c r="M35" s="133"/>
      <c r="N35" s="385"/>
      <c r="O35" s="862"/>
      <c r="P35" s="367" t="s">
        <v>61</v>
      </c>
      <c r="Q35" s="367">
        <v>0.8</v>
      </c>
      <c r="R35" s="282">
        <v>10.324999999999999</v>
      </c>
      <c r="S35" s="336">
        <v>0</v>
      </c>
      <c r="T35" s="693">
        <f t="shared" si="5"/>
        <v>0</v>
      </c>
      <c r="U35" s="337">
        <v>0</v>
      </c>
      <c r="V35" s="647">
        <f t="shared" si="3"/>
        <v>0</v>
      </c>
      <c r="W35" s="338">
        <v>0</v>
      </c>
      <c r="X35" s="647">
        <f t="shared" si="4"/>
        <v>0</v>
      </c>
      <c r="Y35" s="642" t="b">
        <v>1</v>
      </c>
      <c r="Z35" s="642" t="b">
        <v>0</v>
      </c>
      <c r="AA35" s="642" t="b">
        <v>0</v>
      </c>
      <c r="AB35" s="677" t="b">
        <v>0</v>
      </c>
      <c r="AC35" s="689">
        <f t="shared" si="2"/>
        <v>1</v>
      </c>
      <c r="AD35" s="584" t="e">
        <f>(V35*'Vessel Profile'!$D$30+X35*'Vessel Profile'!$E$30)*AC35/('Vessel Profile'!$D$30+'Vessel Profile'!$E$30)</f>
        <v>#DIV/0!</v>
      </c>
    </row>
    <row r="36" spans="1:30" ht="16.5" customHeight="1">
      <c r="A36" s="841"/>
      <c r="B36" s="320" t="s">
        <v>304</v>
      </c>
      <c r="C36" s="607">
        <v>15</v>
      </c>
      <c r="D36" s="277">
        <v>0</v>
      </c>
      <c r="E36" s="606">
        <v>0</v>
      </c>
      <c r="F36" s="560">
        <f t="shared" si="12"/>
        <v>0</v>
      </c>
      <c r="G36" s="561">
        <f t="shared" si="13"/>
        <v>0</v>
      </c>
      <c r="H36" s="706" t="b">
        <v>1</v>
      </c>
      <c r="I36" s="706" t="b">
        <v>0</v>
      </c>
      <c r="J36" s="706" t="b">
        <v>0</v>
      </c>
      <c r="K36" s="706" t="b">
        <v>0</v>
      </c>
      <c r="L36" s="585">
        <f t="shared" ref="L36:L41" si="14">COUNTIF(H36:K36,TRUE)</f>
        <v>1</v>
      </c>
      <c r="M36" s="133"/>
      <c r="N36" s="385"/>
      <c r="O36" s="862"/>
      <c r="P36" s="363" t="s">
        <v>62</v>
      </c>
      <c r="Q36" s="363">
        <v>4.5999999999999996</v>
      </c>
      <c r="R36" s="282">
        <v>60.371999999999993</v>
      </c>
      <c r="S36" s="336">
        <v>0</v>
      </c>
      <c r="T36" s="693">
        <f t="shared" si="5"/>
        <v>0</v>
      </c>
      <c r="U36" s="337">
        <v>0</v>
      </c>
      <c r="V36" s="647">
        <f t="shared" si="3"/>
        <v>0</v>
      </c>
      <c r="W36" s="338">
        <v>0</v>
      </c>
      <c r="X36" s="647">
        <f t="shared" si="4"/>
        <v>0</v>
      </c>
      <c r="Y36" s="642" t="b">
        <v>1</v>
      </c>
      <c r="Z36" s="642" t="b">
        <v>0</v>
      </c>
      <c r="AA36" s="642" t="b">
        <v>0</v>
      </c>
      <c r="AB36" s="677" t="b">
        <v>0</v>
      </c>
      <c r="AC36" s="689">
        <f t="shared" si="2"/>
        <v>1</v>
      </c>
      <c r="AD36" s="584" t="e">
        <f>(V36*'Vessel Profile'!$D$30+X36*'Vessel Profile'!$E$30)*AC36/('Vessel Profile'!$D$30+'Vessel Profile'!$E$30)</f>
        <v>#DIV/0!</v>
      </c>
    </row>
    <row r="37" spans="1:30" ht="16.5" customHeight="1">
      <c r="A37" s="841"/>
      <c r="B37" s="320" t="s">
        <v>305</v>
      </c>
      <c r="C37" s="607">
        <v>8</v>
      </c>
      <c r="D37" s="277">
        <v>0</v>
      </c>
      <c r="E37" s="606">
        <v>0</v>
      </c>
      <c r="F37" s="560">
        <f t="shared" si="12"/>
        <v>0</v>
      </c>
      <c r="G37" s="561">
        <f t="shared" si="13"/>
        <v>0</v>
      </c>
      <c r="H37" s="706" t="b">
        <v>1</v>
      </c>
      <c r="I37" s="706" t="b">
        <v>0</v>
      </c>
      <c r="J37" s="706" t="b">
        <v>0</v>
      </c>
      <c r="K37" s="706" t="b">
        <v>0</v>
      </c>
      <c r="L37" s="585">
        <f t="shared" si="14"/>
        <v>1</v>
      </c>
      <c r="M37" s="133"/>
      <c r="N37" s="385"/>
      <c r="O37" s="862"/>
      <c r="P37" s="363" t="s">
        <v>55</v>
      </c>
      <c r="Q37" s="363">
        <v>0.8</v>
      </c>
      <c r="R37" s="282">
        <v>10.519666666666668</v>
      </c>
      <c r="S37" s="336">
        <v>0</v>
      </c>
      <c r="T37" s="693">
        <f t="shared" si="5"/>
        <v>0</v>
      </c>
      <c r="U37" s="337">
        <v>0</v>
      </c>
      <c r="V37" s="647">
        <f t="shared" si="3"/>
        <v>0</v>
      </c>
      <c r="W37" s="338">
        <v>0</v>
      </c>
      <c r="X37" s="647">
        <f t="shared" si="4"/>
        <v>0</v>
      </c>
      <c r="Y37" s="642" t="b">
        <v>1</v>
      </c>
      <c r="Z37" s="642" t="b">
        <v>0</v>
      </c>
      <c r="AA37" s="642" t="b">
        <v>0</v>
      </c>
      <c r="AB37" s="677" t="b">
        <v>0</v>
      </c>
      <c r="AC37" s="689">
        <f t="shared" si="2"/>
        <v>1</v>
      </c>
      <c r="AD37" s="584" t="e">
        <f>(V37*'Vessel Profile'!$D$30+X37*'Vessel Profile'!$E$30)*AC37/('Vessel Profile'!$D$30+'Vessel Profile'!$E$30)</f>
        <v>#DIV/0!</v>
      </c>
    </row>
    <row r="38" spans="1:30" ht="16.5" customHeight="1">
      <c r="A38" s="841"/>
      <c r="B38" s="320" t="s">
        <v>383</v>
      </c>
      <c r="C38" s="607">
        <v>0</v>
      </c>
      <c r="D38" s="277">
        <v>0</v>
      </c>
      <c r="E38" s="606">
        <v>0</v>
      </c>
      <c r="F38" s="560">
        <f t="shared" si="12"/>
        <v>0</v>
      </c>
      <c r="G38" s="561">
        <f t="shared" si="13"/>
        <v>0</v>
      </c>
      <c r="H38" s="706" t="b">
        <v>1</v>
      </c>
      <c r="I38" s="706" t="b">
        <v>0</v>
      </c>
      <c r="J38" s="706" t="b">
        <v>0</v>
      </c>
      <c r="K38" s="706" t="b">
        <v>0</v>
      </c>
      <c r="L38" s="585">
        <f t="shared" si="14"/>
        <v>1</v>
      </c>
      <c r="M38" s="133"/>
      <c r="N38" s="385"/>
      <c r="O38" s="862"/>
      <c r="P38" s="367" t="s">
        <v>60</v>
      </c>
      <c r="Q38" s="367">
        <v>0.6</v>
      </c>
      <c r="R38" s="282">
        <v>7.21</v>
      </c>
      <c r="S38" s="336">
        <v>0</v>
      </c>
      <c r="T38" s="693">
        <f t="shared" si="5"/>
        <v>0</v>
      </c>
      <c r="U38" s="337">
        <v>0</v>
      </c>
      <c r="V38" s="647">
        <f t="shared" si="3"/>
        <v>0</v>
      </c>
      <c r="W38" s="338">
        <v>0</v>
      </c>
      <c r="X38" s="647">
        <f t="shared" si="4"/>
        <v>0</v>
      </c>
      <c r="Y38" s="642" t="b">
        <v>1</v>
      </c>
      <c r="Z38" s="642" t="b">
        <v>0</v>
      </c>
      <c r="AA38" s="642" t="b">
        <v>0</v>
      </c>
      <c r="AB38" s="677" t="b">
        <v>0</v>
      </c>
      <c r="AC38" s="689">
        <f t="shared" si="2"/>
        <v>1</v>
      </c>
      <c r="AD38" s="584" t="e">
        <f>(V38*'Vessel Profile'!$D$30+X38*'Vessel Profile'!$E$30)*AC38/('Vessel Profile'!$D$30+'Vessel Profile'!$E$30)</f>
        <v>#DIV/0!</v>
      </c>
    </row>
    <row r="39" spans="1:30" ht="16.5" customHeight="1" thickBot="1">
      <c r="A39" s="841"/>
      <c r="B39" s="538" t="s">
        <v>382</v>
      </c>
      <c r="C39" s="608">
        <v>41</v>
      </c>
      <c r="D39" s="539">
        <v>0</v>
      </c>
      <c r="E39" s="609">
        <v>0</v>
      </c>
      <c r="F39" s="560">
        <f t="shared" si="12"/>
        <v>0</v>
      </c>
      <c r="G39" s="561">
        <f t="shared" si="13"/>
        <v>0</v>
      </c>
      <c r="H39" s="718" t="b">
        <v>1</v>
      </c>
      <c r="I39" s="719" t="b">
        <v>0</v>
      </c>
      <c r="J39" s="718"/>
      <c r="K39" s="719"/>
      <c r="L39" s="585">
        <f t="shared" si="14"/>
        <v>1</v>
      </c>
      <c r="M39" s="133"/>
      <c r="N39" s="385"/>
      <c r="O39" s="863"/>
      <c r="P39" s="364" t="s">
        <v>25</v>
      </c>
      <c r="Q39" s="365"/>
      <c r="R39" s="352"/>
      <c r="S39" s="332">
        <v>0</v>
      </c>
      <c r="T39" s="695">
        <f t="shared" si="5"/>
        <v>0</v>
      </c>
      <c r="U39" s="333">
        <v>0</v>
      </c>
      <c r="V39" s="648">
        <f t="shared" si="3"/>
        <v>0</v>
      </c>
      <c r="W39" s="334">
        <v>0</v>
      </c>
      <c r="X39" s="648">
        <f t="shared" si="4"/>
        <v>0</v>
      </c>
      <c r="Y39" s="643" t="b">
        <v>1</v>
      </c>
      <c r="Z39" s="643" t="b">
        <v>0</v>
      </c>
      <c r="AA39" s="643" t="b">
        <v>0</v>
      </c>
      <c r="AB39" s="678" t="b">
        <v>0</v>
      </c>
      <c r="AC39" s="689">
        <f t="shared" si="2"/>
        <v>1</v>
      </c>
      <c r="AD39" s="586" t="e">
        <f>(V39*'Vessel Profile'!$D$30+X39*'Vessel Profile'!$E$30)*AC39/('Vessel Profile'!$D$30+'Vessel Profile'!$E$30)</f>
        <v>#DIV/0!</v>
      </c>
    </row>
    <row r="40" spans="1:30" ht="16.5" customHeight="1" thickBot="1">
      <c r="A40" s="842"/>
      <c r="B40" s="322" t="s">
        <v>301</v>
      </c>
      <c r="C40" s="610">
        <v>0</v>
      </c>
      <c r="D40" s="291">
        <v>0</v>
      </c>
      <c r="E40" s="602">
        <v>0</v>
      </c>
      <c r="F40" s="573">
        <f>C40*D40/L40</f>
        <v>0</v>
      </c>
      <c r="G40" s="562">
        <f>C40*E40/L40</f>
        <v>0</v>
      </c>
      <c r="H40" s="708" t="b">
        <v>1</v>
      </c>
      <c r="I40" s="708" t="b">
        <v>0</v>
      </c>
      <c r="J40" s="708" t="b">
        <v>0</v>
      </c>
      <c r="K40" s="708" t="b">
        <v>0</v>
      </c>
      <c r="L40" s="585">
        <f t="shared" si="14"/>
        <v>1</v>
      </c>
      <c r="M40" s="133"/>
      <c r="N40" s="385"/>
      <c r="O40" s="858" t="s">
        <v>312</v>
      </c>
      <c r="P40" s="363" t="s">
        <v>206</v>
      </c>
      <c r="Q40" s="363">
        <v>3.1</v>
      </c>
      <c r="R40" s="282">
        <v>40.195250000000001</v>
      </c>
      <c r="S40" s="336">
        <v>0</v>
      </c>
      <c r="T40" s="693">
        <f t="shared" ref="T40:T50" si="15">S40*R40</f>
        <v>0</v>
      </c>
      <c r="U40" s="337">
        <v>0</v>
      </c>
      <c r="V40" s="647">
        <f>T40*U40/AC40</f>
        <v>0</v>
      </c>
      <c r="W40" s="338">
        <v>0</v>
      </c>
      <c r="X40" s="647">
        <f>T40*W40/AC40</f>
        <v>0</v>
      </c>
      <c r="Y40" s="642" t="b">
        <v>1</v>
      </c>
      <c r="Z40" s="642" t="b">
        <v>0</v>
      </c>
      <c r="AA40" s="642" t="b">
        <v>0</v>
      </c>
      <c r="AB40" s="677" t="b">
        <v>0</v>
      </c>
      <c r="AC40" s="689">
        <f>COUNTIF(Y40:AB40,TRUE)</f>
        <v>1</v>
      </c>
      <c r="AD40" s="584" t="e">
        <f>(V40*'Vessel Profile'!$D$30+X40*'Vessel Profile'!$E$30)*AC40/('Vessel Profile'!$D$30+'Vessel Profile'!$E$30)</f>
        <v>#DIV/0!</v>
      </c>
    </row>
    <row r="41" spans="1:30" ht="16.5" customHeight="1" thickBot="1">
      <c r="A41" s="348" t="s">
        <v>25</v>
      </c>
      <c r="B41" s="323" t="s">
        <v>302</v>
      </c>
      <c r="C41" s="611">
        <v>0</v>
      </c>
      <c r="D41" s="315">
        <v>0</v>
      </c>
      <c r="E41" s="612">
        <v>0</v>
      </c>
      <c r="F41" s="758">
        <f>C41*D41/L39</f>
        <v>0</v>
      </c>
      <c r="G41" s="759">
        <f>C41*E41/L39</f>
        <v>0</v>
      </c>
      <c r="H41" s="755" t="b">
        <v>1</v>
      </c>
      <c r="I41" s="755" t="b">
        <v>0</v>
      </c>
      <c r="J41" s="755" t="b">
        <v>0</v>
      </c>
      <c r="K41" s="756" t="b">
        <v>0</v>
      </c>
      <c r="L41" s="578">
        <f t="shared" si="14"/>
        <v>1</v>
      </c>
      <c r="M41" s="133"/>
      <c r="N41" s="385"/>
      <c r="O41" s="859"/>
      <c r="P41" s="366" t="s">
        <v>207</v>
      </c>
      <c r="Q41" s="363">
        <v>2.4</v>
      </c>
      <c r="R41" s="282">
        <v>31.7</v>
      </c>
      <c r="S41" s="336">
        <v>0</v>
      </c>
      <c r="T41" s="693">
        <f t="shared" si="15"/>
        <v>0</v>
      </c>
      <c r="U41" s="337">
        <v>0</v>
      </c>
      <c r="V41" s="647">
        <f>T41*U41/AC42</f>
        <v>0</v>
      </c>
      <c r="W41" s="338">
        <v>0</v>
      </c>
      <c r="X41" s="647">
        <f>T41*W41/AC42</f>
        <v>0</v>
      </c>
      <c r="Y41" s="642" t="b">
        <v>1</v>
      </c>
      <c r="Z41" s="642" t="b">
        <v>0</v>
      </c>
      <c r="AA41" s="642" t="b">
        <v>0</v>
      </c>
      <c r="AB41" s="677" t="b">
        <v>0</v>
      </c>
      <c r="AC41" s="689">
        <f>COUNTIF(Y46:AB46,TRUE)</f>
        <v>1</v>
      </c>
      <c r="AD41" s="584" t="e">
        <f>(V41*'Vessel Profile'!$D$30+X41*'Vessel Profile'!$E$30)*AC41/('Vessel Profile'!$D$30+'Vessel Profile'!$E$30)</f>
        <v>#DIV/0!</v>
      </c>
    </row>
    <row r="42" spans="1:30" ht="16.5" customHeight="1" thickTop="1" thickBot="1">
      <c r="A42" s="444"/>
      <c r="B42" s="445"/>
      <c r="C42" s="738"/>
      <c r="D42" s="447"/>
      <c r="E42" s="739"/>
      <c r="F42" s="278"/>
      <c r="G42" s="442"/>
      <c r="H42" s="723"/>
      <c r="I42" s="723"/>
      <c r="J42" s="723"/>
      <c r="K42" s="712"/>
      <c r="L42" s="450"/>
      <c r="M42" s="133"/>
      <c r="O42" s="859"/>
      <c r="P42" s="366" t="s">
        <v>208</v>
      </c>
      <c r="Q42" s="363">
        <v>4.3</v>
      </c>
      <c r="R42" s="282">
        <v>56.006000000000007</v>
      </c>
      <c r="S42" s="336">
        <v>0</v>
      </c>
      <c r="T42" s="693">
        <f t="shared" si="15"/>
        <v>0</v>
      </c>
      <c r="U42" s="337">
        <v>0</v>
      </c>
      <c r="V42" s="647">
        <f>T42*U42/AC44</f>
        <v>0</v>
      </c>
      <c r="W42" s="338">
        <v>0</v>
      </c>
      <c r="X42" s="647">
        <f>T42*W42/AC44</f>
        <v>0</v>
      </c>
      <c r="Y42" s="642" t="b">
        <v>1</v>
      </c>
      <c r="Z42" s="642" t="b">
        <v>0</v>
      </c>
      <c r="AA42" s="642" t="b">
        <v>0</v>
      </c>
      <c r="AB42" s="677" t="b">
        <v>0</v>
      </c>
      <c r="AC42" s="689">
        <f>COUNTIF(Y41:AB41,TRUE)</f>
        <v>1</v>
      </c>
      <c r="AD42" s="584" t="e">
        <f>(V42*'Vessel Profile'!$D$30+X42*'Vessel Profile'!$E$30)*AC42/('Vessel Profile'!$D$30+'Vessel Profile'!$E$30)</f>
        <v>#DIV/0!</v>
      </c>
    </row>
    <row r="43" spans="1:30" ht="16.5" customHeight="1" thickTop="1">
      <c r="A43" s="528" t="s">
        <v>308</v>
      </c>
      <c r="B43" s="528"/>
      <c r="C43" s="911" t="s">
        <v>32</v>
      </c>
      <c r="D43" s="874" t="s">
        <v>63</v>
      </c>
      <c r="E43" s="874" t="s">
        <v>64</v>
      </c>
      <c r="F43" s="815" t="s">
        <v>87</v>
      </c>
      <c r="G43" s="815" t="s">
        <v>88</v>
      </c>
      <c r="H43" s="914" t="s">
        <v>281</v>
      </c>
      <c r="I43" s="915" t="s">
        <v>282</v>
      </c>
      <c r="J43" s="915" t="s">
        <v>101</v>
      </c>
      <c r="K43" s="915" t="s">
        <v>102</v>
      </c>
      <c r="L43" s="843" t="s">
        <v>283</v>
      </c>
      <c r="M43" s="133"/>
      <c r="N43" s="133"/>
      <c r="O43" s="859"/>
      <c r="P43" s="366" t="s">
        <v>209</v>
      </c>
      <c r="Q43" s="363">
        <v>6.3</v>
      </c>
      <c r="R43" s="282">
        <v>81.819000000000003</v>
      </c>
      <c r="S43" s="336">
        <v>0</v>
      </c>
      <c r="T43" s="693">
        <f t="shared" si="15"/>
        <v>0</v>
      </c>
      <c r="U43" s="337">
        <v>0</v>
      </c>
      <c r="V43" s="647">
        <f>T43*U43/AC46</f>
        <v>0</v>
      </c>
      <c r="W43" s="338">
        <v>0</v>
      </c>
      <c r="X43" s="647">
        <f>T43*W43/AC46</f>
        <v>0</v>
      </c>
      <c r="Y43" s="642" t="b">
        <v>1</v>
      </c>
      <c r="Z43" s="642" t="b">
        <v>0</v>
      </c>
      <c r="AA43" s="642" t="b">
        <v>0</v>
      </c>
      <c r="AB43" s="677" t="b">
        <v>0</v>
      </c>
      <c r="AC43" s="689">
        <f>COUNTIF(Y47:AB47,TRUE)</f>
        <v>1</v>
      </c>
      <c r="AD43" s="584" t="e">
        <f>(V43*'Vessel Profile'!$D$30+X43*'Vessel Profile'!$E$30)*AC43/('Vessel Profile'!$D$30+'Vessel Profile'!$E$30)</f>
        <v>#DIV/0!</v>
      </c>
    </row>
    <row r="44" spans="1:30" ht="16.5" customHeight="1">
      <c r="A44" s="528"/>
      <c r="B44" s="528"/>
      <c r="C44" s="912"/>
      <c r="D44" s="906"/>
      <c r="E44" s="906"/>
      <c r="F44" s="831"/>
      <c r="G44" s="831"/>
      <c r="H44" s="908"/>
      <c r="I44" s="909"/>
      <c r="J44" s="909"/>
      <c r="K44" s="909"/>
      <c r="L44" s="844"/>
      <c r="M44" s="133"/>
      <c r="N44" s="133"/>
      <c r="O44" s="859"/>
      <c r="P44" s="366" t="s">
        <v>210</v>
      </c>
      <c r="Q44" s="363">
        <v>8.6</v>
      </c>
      <c r="R44" s="282">
        <v>111.3</v>
      </c>
      <c r="S44" s="336">
        <v>0</v>
      </c>
      <c r="T44" s="693">
        <f t="shared" si="15"/>
        <v>0</v>
      </c>
      <c r="U44" s="337">
        <v>0</v>
      </c>
      <c r="V44" s="647">
        <f>T44*U44/AC48</f>
        <v>0</v>
      </c>
      <c r="W44" s="338">
        <v>0</v>
      </c>
      <c r="X44" s="647">
        <f>T44*W44/AC48</f>
        <v>0</v>
      </c>
      <c r="Y44" s="642" t="b">
        <v>1</v>
      </c>
      <c r="Z44" s="642" t="b">
        <v>0</v>
      </c>
      <c r="AA44" s="642" t="b">
        <v>0</v>
      </c>
      <c r="AB44" s="677" t="b">
        <v>0</v>
      </c>
      <c r="AC44" s="689">
        <f>COUNTIF(Y42:AB42,TRUE)</f>
        <v>1</v>
      </c>
      <c r="AD44" s="584" t="e">
        <f>(V44*'Vessel Profile'!$D$30+X44*'Vessel Profile'!$E$30)*AC44/('Vessel Profile'!$D$30+'Vessel Profile'!$E$30)</f>
        <v>#DIV/0!</v>
      </c>
    </row>
    <row r="45" spans="1:30" ht="16.5" customHeight="1">
      <c r="A45" s="528"/>
      <c r="B45" s="528"/>
      <c r="C45" s="912"/>
      <c r="D45" s="906"/>
      <c r="E45" s="906"/>
      <c r="F45" s="831"/>
      <c r="G45" s="831"/>
      <c r="H45" s="908"/>
      <c r="I45" s="909"/>
      <c r="J45" s="909"/>
      <c r="K45" s="909"/>
      <c r="L45" s="844"/>
      <c r="M45" s="133"/>
      <c r="N45" s="133"/>
      <c r="O45" s="859"/>
      <c r="P45" s="366" t="s">
        <v>211</v>
      </c>
      <c r="Q45" s="363">
        <v>2.2999999999999998</v>
      </c>
      <c r="R45" s="282">
        <v>29.463000000000001</v>
      </c>
      <c r="S45" s="336">
        <v>0</v>
      </c>
      <c r="T45" s="693">
        <f t="shared" si="15"/>
        <v>0</v>
      </c>
      <c r="U45" s="337">
        <v>0</v>
      </c>
      <c r="V45" s="647">
        <f>T45*U45/AC49</f>
        <v>0</v>
      </c>
      <c r="W45" s="338">
        <v>0</v>
      </c>
      <c r="X45" s="647">
        <f>T45*W45/AC49</f>
        <v>0</v>
      </c>
      <c r="Y45" s="642" t="b">
        <v>1</v>
      </c>
      <c r="Z45" s="642" t="b">
        <v>0</v>
      </c>
      <c r="AA45" s="642" t="b">
        <v>0</v>
      </c>
      <c r="AB45" s="677" t="b">
        <v>0</v>
      </c>
      <c r="AC45" s="689">
        <f>COUNTIF(Y48:AB48,TRUE)</f>
        <v>1</v>
      </c>
      <c r="AD45" s="584" t="e">
        <f>(V45*'Vessel Profile'!$D$30+X45*'Vessel Profile'!$E$30)*AC45/('Vessel Profile'!$D$30+'Vessel Profile'!$E$30)</f>
        <v>#DIV/0!</v>
      </c>
    </row>
    <row r="46" spans="1:30" ht="16.5" customHeight="1" thickBot="1">
      <c r="A46" s="529"/>
      <c r="B46" s="529"/>
      <c r="C46" s="913"/>
      <c r="D46" s="907"/>
      <c r="E46" s="907"/>
      <c r="F46" s="832"/>
      <c r="G46" s="832"/>
      <c r="H46" s="701" t="b">
        <v>1</v>
      </c>
      <c r="I46" s="702" t="b">
        <v>0</v>
      </c>
      <c r="J46" s="702" t="b">
        <v>0</v>
      </c>
      <c r="K46" s="702" t="b">
        <v>0</v>
      </c>
      <c r="L46" s="844"/>
      <c r="M46" s="133"/>
      <c r="N46" s="133"/>
      <c r="O46" s="859"/>
      <c r="P46" s="366" t="s">
        <v>44</v>
      </c>
      <c r="Q46" s="363">
        <v>0.8</v>
      </c>
      <c r="R46" s="282">
        <v>10.5</v>
      </c>
      <c r="S46" s="336">
        <v>0</v>
      </c>
      <c r="T46" s="693">
        <f t="shared" si="15"/>
        <v>0</v>
      </c>
      <c r="U46" s="337">
        <v>0</v>
      </c>
      <c r="V46" s="647">
        <f>T46*U46/AC41</f>
        <v>0</v>
      </c>
      <c r="W46" s="338">
        <v>0</v>
      </c>
      <c r="X46" s="647">
        <f>T46*W46/AC41</f>
        <v>0</v>
      </c>
      <c r="Y46" s="642" t="b">
        <v>1</v>
      </c>
      <c r="Z46" s="642" t="b">
        <v>0</v>
      </c>
      <c r="AA46" s="642" t="b">
        <v>0</v>
      </c>
      <c r="AB46" s="677" t="b">
        <v>0</v>
      </c>
      <c r="AC46" s="689">
        <f>COUNTIF(Y43:AB43,TRUE)</f>
        <v>1</v>
      </c>
      <c r="AD46" s="584" t="e">
        <f>(V46*'Vessel Profile'!$D$30+X46*'Vessel Profile'!$E$30)*AC46/('Vessel Profile'!$D$30+'Vessel Profile'!$E$30)</f>
        <v>#DIV/0!</v>
      </c>
    </row>
    <row r="47" spans="1:30" ht="16.5" customHeight="1">
      <c r="A47" s="835" t="s">
        <v>285</v>
      </c>
      <c r="B47" s="476" t="s">
        <v>79</v>
      </c>
      <c r="C47" s="613">
        <v>16.219839142091153</v>
      </c>
      <c r="D47" s="306">
        <v>0</v>
      </c>
      <c r="E47" s="307">
        <v>0</v>
      </c>
      <c r="F47" s="567">
        <f>C47*D47/L47</f>
        <v>0</v>
      </c>
      <c r="G47" s="568">
        <f>C47*E47/L47</f>
        <v>0</v>
      </c>
      <c r="H47" s="704" t="b">
        <v>1</v>
      </c>
      <c r="I47" s="704" t="b">
        <v>0</v>
      </c>
      <c r="J47" s="704" t="b">
        <v>0</v>
      </c>
      <c r="K47" s="724" t="b">
        <v>0</v>
      </c>
      <c r="L47" s="762">
        <f>COUNTIF(H47:K47,TRUE)</f>
        <v>1</v>
      </c>
      <c r="M47" s="133"/>
      <c r="N47" s="133"/>
      <c r="O47" s="859"/>
      <c r="P47" s="366" t="s">
        <v>43</v>
      </c>
      <c r="Q47" s="363">
        <v>0.1</v>
      </c>
      <c r="R47" s="282">
        <v>1.3739999999999997</v>
      </c>
      <c r="S47" s="336">
        <v>0</v>
      </c>
      <c r="T47" s="693">
        <f t="shared" si="15"/>
        <v>0</v>
      </c>
      <c r="U47" s="337">
        <v>0</v>
      </c>
      <c r="V47" s="647">
        <f>T47*U47/AC43</f>
        <v>0</v>
      </c>
      <c r="W47" s="338">
        <v>0</v>
      </c>
      <c r="X47" s="647">
        <f>T47*W47/AC43</f>
        <v>0</v>
      </c>
      <c r="Y47" s="642" t="b">
        <v>1</v>
      </c>
      <c r="Z47" s="642" t="b">
        <v>0</v>
      </c>
      <c r="AA47" s="642" t="b">
        <v>0</v>
      </c>
      <c r="AB47" s="677" t="b">
        <v>0</v>
      </c>
      <c r="AC47" s="689">
        <f>COUNTIF(Y49:AB49,TRUE)</f>
        <v>1</v>
      </c>
      <c r="AD47" s="584" t="e">
        <f>(V47*'Vessel Profile'!$D$30+X47*'Vessel Profile'!$E$30)*AC47/('Vessel Profile'!$D$30+'Vessel Profile'!$E$30)</f>
        <v>#DIV/0!</v>
      </c>
    </row>
    <row r="48" spans="1:30" ht="16.5" customHeight="1">
      <c r="A48" s="836"/>
      <c r="B48" s="477" t="s">
        <v>80</v>
      </c>
      <c r="C48" s="614">
        <v>8.5790884718498663</v>
      </c>
      <c r="D48" s="279">
        <v>0</v>
      </c>
      <c r="E48" s="277">
        <v>0</v>
      </c>
      <c r="F48" s="567">
        <f t="shared" ref="F48:F57" si="16">C48*D48/L48</f>
        <v>0</v>
      </c>
      <c r="G48" s="568">
        <f t="shared" ref="G48:G57" si="17">C48*E48/L48</f>
        <v>0</v>
      </c>
      <c r="H48" s="725" t="b">
        <v>1</v>
      </c>
      <c r="I48" s="706" t="b">
        <v>0</v>
      </c>
      <c r="J48" s="706" t="b">
        <v>0</v>
      </c>
      <c r="K48" s="726" t="b">
        <v>0</v>
      </c>
      <c r="L48" s="585">
        <f t="shared" ref="L48:L57" si="18">COUNTIF(H48:K48,TRUE)</f>
        <v>1</v>
      </c>
      <c r="M48" s="133"/>
      <c r="N48" s="133"/>
      <c r="O48" s="859"/>
      <c r="P48" s="366" t="s">
        <v>45</v>
      </c>
      <c r="Q48" s="363">
        <v>3.6</v>
      </c>
      <c r="R48" s="282">
        <v>47.361999999999995</v>
      </c>
      <c r="S48" s="336">
        <v>0</v>
      </c>
      <c r="T48" s="693">
        <f t="shared" si="15"/>
        <v>0</v>
      </c>
      <c r="U48" s="337">
        <v>0</v>
      </c>
      <c r="V48" s="647">
        <f>T48*U48/AC45</f>
        <v>0</v>
      </c>
      <c r="W48" s="338">
        <v>0</v>
      </c>
      <c r="X48" s="647">
        <f>T48*W48/AC45</f>
        <v>0</v>
      </c>
      <c r="Y48" s="642" t="b">
        <v>1</v>
      </c>
      <c r="Z48" s="642" t="b">
        <v>0</v>
      </c>
      <c r="AA48" s="642" t="b">
        <v>0</v>
      </c>
      <c r="AB48" s="677" t="b">
        <v>0</v>
      </c>
      <c r="AC48" s="689">
        <f>COUNTIF(Y44:AB44,TRUE)</f>
        <v>1</v>
      </c>
      <c r="AD48" s="584" t="e">
        <f>(V48*'Vessel Profile'!$D$30+X48*'Vessel Profile'!$E$30)*AC48/('Vessel Profile'!$D$30+'Vessel Profile'!$E$30)</f>
        <v>#DIV/0!</v>
      </c>
    </row>
    <row r="49" spans="1:30" ht="16.5" customHeight="1">
      <c r="A49" s="836"/>
      <c r="B49" s="474" t="s">
        <v>77</v>
      </c>
      <c r="C49" s="614">
        <v>0.67024128686327078</v>
      </c>
      <c r="D49" s="279">
        <v>0</v>
      </c>
      <c r="E49" s="277">
        <v>0</v>
      </c>
      <c r="F49" s="567">
        <f t="shared" si="16"/>
        <v>0</v>
      </c>
      <c r="G49" s="568">
        <f t="shared" si="17"/>
        <v>0</v>
      </c>
      <c r="H49" s="725" t="b">
        <v>1</v>
      </c>
      <c r="I49" s="706" t="b">
        <v>0</v>
      </c>
      <c r="J49" s="706" t="b">
        <v>0</v>
      </c>
      <c r="K49" s="726" t="b">
        <v>0</v>
      </c>
      <c r="L49" s="585">
        <f t="shared" si="18"/>
        <v>1</v>
      </c>
      <c r="M49" s="133"/>
      <c r="N49" s="133"/>
      <c r="O49" s="859"/>
      <c r="P49" s="366" t="s">
        <v>46</v>
      </c>
      <c r="Q49" s="363">
        <v>2.8</v>
      </c>
      <c r="R49" s="282">
        <v>36.086000000000006</v>
      </c>
      <c r="S49" s="336">
        <v>0</v>
      </c>
      <c r="T49" s="693">
        <f t="shared" si="15"/>
        <v>0</v>
      </c>
      <c r="U49" s="337">
        <v>0</v>
      </c>
      <c r="V49" s="647">
        <f>T49*U49/AC47</f>
        <v>0</v>
      </c>
      <c r="W49" s="338">
        <v>0</v>
      </c>
      <c r="X49" s="647">
        <f>T49*W49/AC47</f>
        <v>0</v>
      </c>
      <c r="Y49" s="642" t="b">
        <v>1</v>
      </c>
      <c r="Z49" s="642" t="b">
        <v>0</v>
      </c>
      <c r="AA49" s="642" t="b">
        <v>0</v>
      </c>
      <c r="AB49" s="677" t="b">
        <v>0</v>
      </c>
      <c r="AC49" s="689">
        <f>COUNTIF(Y45:AB45,TRUE)</f>
        <v>1</v>
      </c>
      <c r="AD49" s="584" t="e">
        <f>(V49*'Vessel Profile'!$D$30+X49*'Vessel Profile'!$E$30)*AC49/('Vessel Profile'!$D$30+'Vessel Profile'!$E$30)</f>
        <v>#DIV/0!</v>
      </c>
    </row>
    <row r="50" spans="1:30" ht="16.5" customHeight="1" thickBot="1">
      <c r="A50" s="836"/>
      <c r="B50" s="474" t="s">
        <v>78</v>
      </c>
      <c r="C50" s="615">
        <v>1.6085790884718498</v>
      </c>
      <c r="D50" s="279">
        <v>0</v>
      </c>
      <c r="E50" s="277">
        <v>0</v>
      </c>
      <c r="F50" s="567">
        <f t="shared" si="16"/>
        <v>0</v>
      </c>
      <c r="G50" s="568">
        <f t="shared" si="17"/>
        <v>0</v>
      </c>
      <c r="H50" s="725" t="b">
        <v>1</v>
      </c>
      <c r="I50" s="706" t="b">
        <v>0</v>
      </c>
      <c r="J50" s="706" t="b">
        <v>0</v>
      </c>
      <c r="K50" s="726" t="b">
        <v>0</v>
      </c>
      <c r="L50" s="585">
        <f t="shared" si="18"/>
        <v>1</v>
      </c>
      <c r="M50" s="133"/>
      <c r="N50" s="133"/>
      <c r="O50" s="860"/>
      <c r="P50" s="364" t="s">
        <v>25</v>
      </c>
      <c r="Q50" s="365"/>
      <c r="R50" s="339"/>
      <c r="S50" s="332">
        <v>0</v>
      </c>
      <c r="T50" s="695">
        <f t="shared" si="15"/>
        <v>0</v>
      </c>
      <c r="U50" s="333">
        <v>0</v>
      </c>
      <c r="V50" s="648">
        <f>T50*U50/AC50</f>
        <v>0</v>
      </c>
      <c r="W50" s="334">
        <v>0</v>
      </c>
      <c r="X50" s="648">
        <f>T50*W50/AC50</f>
        <v>0</v>
      </c>
      <c r="Y50" s="643" t="b">
        <v>1</v>
      </c>
      <c r="Z50" s="643" t="b">
        <v>0</v>
      </c>
      <c r="AA50" s="643" t="b">
        <v>0</v>
      </c>
      <c r="AB50" s="678" t="b">
        <v>0</v>
      </c>
      <c r="AC50" s="689">
        <f>COUNTIF(Y50:AB50,TRUE)</f>
        <v>1</v>
      </c>
      <c r="AD50" s="586" t="e">
        <f>(V50*'Vessel Profile'!$D$30+X50*'Vessel Profile'!$E$30)*AC50/('Vessel Profile'!$D$30+'Vessel Profile'!$E$30)</f>
        <v>#DIV/0!</v>
      </c>
    </row>
    <row r="51" spans="1:30" ht="16.5" customHeight="1" thickBot="1">
      <c r="A51" s="837"/>
      <c r="B51" s="478" t="s">
        <v>76</v>
      </c>
      <c r="C51" s="616"/>
      <c r="D51" s="473">
        <v>0</v>
      </c>
      <c r="E51" s="473">
        <v>0</v>
      </c>
      <c r="F51" s="557">
        <f t="shared" si="16"/>
        <v>0</v>
      </c>
      <c r="G51" s="562">
        <f t="shared" si="17"/>
        <v>0</v>
      </c>
      <c r="H51" s="708" t="b">
        <v>1</v>
      </c>
      <c r="I51" s="708" t="b">
        <v>0</v>
      </c>
      <c r="J51" s="708" t="b">
        <v>0</v>
      </c>
      <c r="K51" s="727" t="b">
        <v>0</v>
      </c>
      <c r="L51" s="763">
        <f t="shared" si="18"/>
        <v>1</v>
      </c>
      <c r="M51" s="133"/>
      <c r="N51" s="133"/>
      <c r="O51" s="855" t="s">
        <v>313</v>
      </c>
      <c r="P51" s="363" t="s">
        <v>58</v>
      </c>
      <c r="Q51" s="363">
        <v>7.6</v>
      </c>
      <c r="R51" s="282">
        <v>99.006</v>
      </c>
      <c r="S51" s="336">
        <v>0</v>
      </c>
      <c r="T51" s="693">
        <f t="shared" si="5"/>
        <v>0</v>
      </c>
      <c r="U51" s="337">
        <v>0</v>
      </c>
      <c r="V51" s="647">
        <f t="shared" si="3"/>
        <v>0</v>
      </c>
      <c r="W51" s="338">
        <v>0</v>
      </c>
      <c r="X51" s="647">
        <f t="shared" si="4"/>
        <v>0</v>
      </c>
      <c r="Y51" s="642" t="b">
        <v>1</v>
      </c>
      <c r="Z51" s="642" t="b">
        <v>0</v>
      </c>
      <c r="AA51" s="642" t="b">
        <v>0</v>
      </c>
      <c r="AB51" s="677" t="b">
        <v>0</v>
      </c>
      <c r="AC51" s="689">
        <f t="shared" si="2"/>
        <v>1</v>
      </c>
      <c r="AD51" s="584" t="e">
        <f>(V51*'Vessel Profile'!$D$30+X51*'Vessel Profile'!$E$30)*AC51/('Vessel Profile'!$D$30+'Vessel Profile'!$E$30)</f>
        <v>#DIV/0!</v>
      </c>
    </row>
    <row r="52" spans="1:30" ht="16.5" customHeight="1" thickBot="1">
      <c r="A52" s="825" t="s">
        <v>319</v>
      </c>
      <c r="B52" s="328" t="s">
        <v>148</v>
      </c>
      <c r="C52" s="523">
        <v>10.92</v>
      </c>
      <c r="D52" s="306">
        <v>0</v>
      </c>
      <c r="E52" s="307">
        <v>0</v>
      </c>
      <c r="F52" s="760">
        <f t="shared" si="16"/>
        <v>0</v>
      </c>
      <c r="G52" s="570">
        <f t="shared" si="17"/>
        <v>0</v>
      </c>
      <c r="H52" s="704" t="b">
        <v>1</v>
      </c>
      <c r="I52" s="704" t="b">
        <v>0</v>
      </c>
      <c r="J52" s="704" t="b">
        <v>0</v>
      </c>
      <c r="K52" s="724" t="b">
        <v>0</v>
      </c>
      <c r="L52" s="584">
        <f t="shared" si="18"/>
        <v>1</v>
      </c>
      <c r="M52" s="133"/>
      <c r="N52" s="133"/>
      <c r="O52" s="856"/>
      <c r="P52" s="340" t="s">
        <v>69</v>
      </c>
      <c r="Q52" s="340">
        <v>4.5999999999999996</v>
      </c>
      <c r="R52" s="341">
        <v>59.223333333333336</v>
      </c>
      <c r="S52" s="336">
        <v>0</v>
      </c>
      <c r="T52" s="693">
        <f t="shared" si="5"/>
        <v>0</v>
      </c>
      <c r="U52" s="337">
        <v>0</v>
      </c>
      <c r="V52" s="647">
        <f t="shared" si="3"/>
        <v>0</v>
      </c>
      <c r="W52" s="338">
        <v>0</v>
      </c>
      <c r="X52" s="647">
        <f t="shared" si="4"/>
        <v>0</v>
      </c>
      <c r="Y52" s="643" t="b">
        <v>1</v>
      </c>
      <c r="Z52" s="643" t="b">
        <v>0</v>
      </c>
      <c r="AA52" s="643" t="b">
        <v>0</v>
      </c>
      <c r="AB52" s="678" t="b">
        <v>0</v>
      </c>
      <c r="AC52" s="689">
        <f t="shared" si="2"/>
        <v>1</v>
      </c>
      <c r="AD52" s="586" t="e">
        <f>(V52*'Vessel Profile'!$D$30+X52*'Vessel Profile'!$E$30)*AC52/('Vessel Profile'!$D$30+'Vessel Profile'!$E$30)</f>
        <v>#DIV/0!</v>
      </c>
    </row>
    <row r="53" spans="1:30" ht="16.5" customHeight="1" thickBot="1">
      <c r="A53" s="826"/>
      <c r="B53" s="276" t="s">
        <v>149</v>
      </c>
      <c r="C53" s="524">
        <v>10.92</v>
      </c>
      <c r="D53" s="279">
        <v>0</v>
      </c>
      <c r="E53" s="277">
        <v>0</v>
      </c>
      <c r="F53" s="567">
        <f t="shared" si="16"/>
        <v>0</v>
      </c>
      <c r="G53" s="568">
        <f t="shared" si="17"/>
        <v>0</v>
      </c>
      <c r="H53" s="706" t="b">
        <v>1</v>
      </c>
      <c r="I53" s="706" t="b">
        <v>0</v>
      </c>
      <c r="J53" s="706" t="b">
        <v>0</v>
      </c>
      <c r="K53" s="726" t="b">
        <v>0</v>
      </c>
      <c r="L53" s="585">
        <f t="shared" si="18"/>
        <v>1</v>
      </c>
      <c r="M53" s="133"/>
      <c r="N53" s="133"/>
      <c r="O53" s="857"/>
      <c r="P53" s="368" t="s">
        <v>25</v>
      </c>
      <c r="Q53" s="369"/>
      <c r="R53" s="353">
        <v>30</v>
      </c>
      <c r="S53" s="354">
        <v>0</v>
      </c>
      <c r="T53" s="696">
        <f t="shared" si="5"/>
        <v>0</v>
      </c>
      <c r="U53" s="355">
        <v>0</v>
      </c>
      <c r="V53" s="770">
        <f t="shared" si="3"/>
        <v>0</v>
      </c>
      <c r="W53" s="356">
        <v>0</v>
      </c>
      <c r="X53" s="770">
        <f t="shared" si="4"/>
        <v>0</v>
      </c>
      <c r="Y53" s="680" t="b">
        <v>1</v>
      </c>
      <c r="Z53" s="680" t="b">
        <v>0</v>
      </c>
      <c r="AA53" s="680" t="b">
        <v>0</v>
      </c>
      <c r="AB53" s="681" t="b">
        <v>0</v>
      </c>
      <c r="AC53" s="690">
        <f t="shared" si="2"/>
        <v>1</v>
      </c>
      <c r="AD53" s="692" t="e">
        <f>(V53*'Vessel Profile'!$D$30+X53*'Vessel Profile'!$E$30)*AC53/('Vessel Profile'!$D$30+'Vessel Profile'!$E$30)</f>
        <v>#DIV/0!</v>
      </c>
    </row>
    <row r="54" spans="1:30" ht="16.5" customHeight="1" thickTop="1">
      <c r="A54" s="826"/>
      <c r="B54" s="276" t="s">
        <v>306</v>
      </c>
      <c r="C54" s="324">
        <v>0</v>
      </c>
      <c r="D54" s="279">
        <v>0</v>
      </c>
      <c r="E54" s="277">
        <v>0</v>
      </c>
      <c r="F54" s="567">
        <f t="shared" si="16"/>
        <v>0</v>
      </c>
      <c r="G54" s="568">
        <f t="shared" si="17"/>
        <v>0</v>
      </c>
      <c r="H54" s="704" t="b">
        <v>1</v>
      </c>
      <c r="I54" s="706" t="b">
        <v>0</v>
      </c>
      <c r="J54" s="706" t="b">
        <v>0</v>
      </c>
      <c r="K54" s="726" t="b">
        <v>0</v>
      </c>
      <c r="L54" s="585">
        <f t="shared" si="18"/>
        <v>1</v>
      </c>
      <c r="M54" s="133"/>
      <c r="N54" s="133"/>
      <c r="P54" s="5"/>
      <c r="Q54" s="5"/>
      <c r="R54" s="223"/>
      <c r="S54" s="757"/>
      <c r="T54" s="376"/>
      <c r="V54" s="133"/>
    </row>
    <row r="55" spans="1:30" ht="16.5" customHeight="1">
      <c r="A55" s="826"/>
      <c r="B55" s="276" t="s">
        <v>307</v>
      </c>
      <c r="C55" s="324">
        <v>0</v>
      </c>
      <c r="D55" s="279">
        <v>0</v>
      </c>
      <c r="E55" s="277">
        <v>0</v>
      </c>
      <c r="F55" s="567">
        <f t="shared" si="16"/>
        <v>0</v>
      </c>
      <c r="G55" s="568">
        <f t="shared" si="17"/>
        <v>0</v>
      </c>
      <c r="H55" s="704" t="b">
        <v>1</v>
      </c>
      <c r="I55" s="706" t="b">
        <v>0</v>
      </c>
      <c r="J55" s="706" t="b">
        <v>0</v>
      </c>
      <c r="K55" s="726" t="b">
        <v>0</v>
      </c>
      <c r="L55" s="585">
        <f t="shared" si="18"/>
        <v>1</v>
      </c>
      <c r="M55" s="133"/>
      <c r="N55" s="133"/>
      <c r="O55" s="265"/>
    </row>
    <row r="56" spans="1:30" ht="16.5" customHeight="1">
      <c r="A56" s="826"/>
      <c r="B56" s="276" t="s">
        <v>320</v>
      </c>
      <c r="C56" s="324">
        <v>0</v>
      </c>
      <c r="D56" s="279">
        <v>0</v>
      </c>
      <c r="E56" s="277">
        <v>0</v>
      </c>
      <c r="F56" s="567">
        <f t="shared" si="16"/>
        <v>0</v>
      </c>
      <c r="G56" s="568">
        <f t="shared" si="17"/>
        <v>0</v>
      </c>
      <c r="H56" s="704" t="b">
        <v>1</v>
      </c>
      <c r="I56" s="706" t="b">
        <v>0</v>
      </c>
      <c r="J56" s="706" t="b">
        <v>0</v>
      </c>
      <c r="K56" s="726" t="b">
        <v>0</v>
      </c>
      <c r="L56" s="585">
        <f t="shared" si="18"/>
        <v>1</v>
      </c>
      <c r="M56" s="133"/>
      <c r="N56" s="133"/>
      <c r="O56" s="265"/>
    </row>
    <row r="57" spans="1:30" ht="16.5" customHeight="1" thickBot="1">
      <c r="A57" s="827"/>
      <c r="B57" s="325" t="s">
        <v>25</v>
      </c>
      <c r="C57" s="326"/>
      <c r="D57" s="280">
        <v>0</v>
      </c>
      <c r="E57" s="281">
        <v>0</v>
      </c>
      <c r="F57" s="559">
        <f t="shared" si="16"/>
        <v>0</v>
      </c>
      <c r="G57" s="761">
        <f t="shared" si="17"/>
        <v>0</v>
      </c>
      <c r="H57" s="710" t="b">
        <v>1</v>
      </c>
      <c r="I57" s="710" t="b">
        <v>0</v>
      </c>
      <c r="J57" s="710" t="b">
        <v>0</v>
      </c>
      <c r="K57" s="728" t="b">
        <v>0</v>
      </c>
      <c r="L57" s="583">
        <f t="shared" si="18"/>
        <v>1</v>
      </c>
      <c r="M57" s="133"/>
      <c r="N57" s="133"/>
      <c r="O57" s="265"/>
    </row>
    <row r="58" spans="1:30" ht="16.5" customHeight="1" thickTop="1">
      <c r="A58" s="265"/>
      <c r="B58" s="265"/>
      <c r="C58" s="740"/>
      <c r="D58" s="711"/>
      <c r="E58" s="711"/>
      <c r="F58" s="265"/>
      <c r="G58" s="265"/>
      <c r="H58" s="711"/>
      <c r="I58" s="711"/>
      <c r="J58" s="711"/>
      <c r="K58" s="711"/>
      <c r="L58" s="265"/>
      <c r="O58" s="265"/>
    </row>
    <row r="59" spans="1:30" ht="16.5" customHeight="1">
      <c r="A59" s="265"/>
      <c r="B59" s="265"/>
      <c r="C59" s="711"/>
      <c r="D59" s="711"/>
      <c r="E59" s="711"/>
      <c r="F59" s="265"/>
      <c r="G59" s="265"/>
      <c r="H59" s="711"/>
      <c r="I59" s="711"/>
      <c r="J59" s="711"/>
      <c r="K59" s="711"/>
      <c r="L59" s="265"/>
      <c r="O59" s="265"/>
    </row>
    <row r="60" spans="1:30" ht="16.5" customHeight="1">
      <c r="A60" s="265"/>
      <c r="B60" s="265"/>
      <c r="C60" s="711"/>
      <c r="D60" s="711"/>
      <c r="E60" s="711"/>
      <c r="F60" s="265"/>
      <c r="G60" s="265"/>
      <c r="H60" s="711"/>
      <c r="I60" s="711"/>
      <c r="J60" s="711"/>
      <c r="K60" s="711"/>
      <c r="L60" s="265"/>
      <c r="O60" s="265"/>
    </row>
    <row r="61" spans="1:30" ht="16.5" customHeight="1">
      <c r="A61" s="265"/>
      <c r="B61" s="265"/>
      <c r="C61" s="711"/>
      <c r="D61" s="711"/>
      <c r="E61" s="711"/>
      <c r="F61" s="265"/>
      <c r="G61" s="265"/>
      <c r="H61" s="711"/>
      <c r="I61" s="711"/>
      <c r="J61" s="711"/>
      <c r="K61" s="711"/>
      <c r="L61" s="265"/>
      <c r="O61" s="265"/>
    </row>
    <row r="62" spans="1:30" ht="16.5" customHeight="1">
      <c r="O62" s="265"/>
    </row>
    <row r="63" spans="1:30" ht="16.5" customHeight="1">
      <c r="O63" s="265"/>
    </row>
    <row r="64" spans="1:30">
      <c r="O64" s="265"/>
    </row>
    <row r="65" spans="15:15">
      <c r="O65" s="265"/>
    </row>
    <row r="66" spans="15:15">
      <c r="O66" s="265"/>
    </row>
    <row r="67" spans="15:15">
      <c r="O67" s="265"/>
    </row>
    <row r="68" spans="15:15">
      <c r="O68" s="5"/>
    </row>
  </sheetData>
  <sheetProtection sheet="1" objects="1" scenarios="1" selectLockedCells="1"/>
  <mergeCells count="42">
    <mergeCell ref="A7:B8"/>
    <mergeCell ref="A14:A17"/>
    <mergeCell ref="C43:C46"/>
    <mergeCell ref="D43:D46"/>
    <mergeCell ref="E43:E46"/>
    <mergeCell ref="A47:A51"/>
    <mergeCell ref="A52:A57"/>
    <mergeCell ref="O51:O53"/>
    <mergeCell ref="O40:O50"/>
    <mergeCell ref="H43:H45"/>
    <mergeCell ref="I43:I45"/>
    <mergeCell ref="J43:J45"/>
    <mergeCell ref="K43:K45"/>
    <mergeCell ref="L43:L46"/>
    <mergeCell ref="F43:F46"/>
    <mergeCell ref="G43:G46"/>
    <mergeCell ref="O16:O22"/>
    <mergeCell ref="O23:O39"/>
    <mergeCell ref="H23:H25"/>
    <mergeCell ref="A23:B26"/>
    <mergeCell ref="C23:C26"/>
    <mergeCell ref="D23:D26"/>
    <mergeCell ref="E23:E26"/>
    <mergeCell ref="A31:A40"/>
    <mergeCell ref="F23:F26"/>
    <mergeCell ref="G23:G26"/>
    <mergeCell ref="L23:L26"/>
    <mergeCell ref="A27:A28"/>
    <mergeCell ref="A29:A30"/>
    <mergeCell ref="I23:I25"/>
    <mergeCell ref="J23:J25"/>
    <mergeCell ref="K23:K25"/>
    <mergeCell ref="O7:P8"/>
    <mergeCell ref="D2:E2"/>
    <mergeCell ref="F2:G2"/>
    <mergeCell ref="H2:I2"/>
    <mergeCell ref="O9:O15"/>
    <mergeCell ref="D4:E4"/>
    <mergeCell ref="F7:F8"/>
    <mergeCell ref="G7:G8"/>
    <mergeCell ref="L7:L8"/>
    <mergeCell ref="M7:M8"/>
  </mergeCells>
  <pageMargins left="0.7" right="0.7" top="0.75" bottom="0.75" header="0.3" footer="0.3"/>
  <pageSetup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9161" r:id="rId4" name="Group Box 9">
              <controlPr defaultSize="0" autoFill="0" autoPict="0">
                <anchor moveWithCells="1">
                  <from>
                    <xdr:col>7</xdr:col>
                    <xdr:colOff>25400</xdr:colOff>
                    <xdr:row>7</xdr:row>
                    <xdr:rowOff>0</xdr:rowOff>
                  </from>
                  <to>
                    <xdr:col>13</xdr:col>
                    <xdr:colOff>304800</xdr:colOff>
                    <xdr:row>8</xdr:row>
                    <xdr:rowOff>50800</xdr:rowOff>
                  </to>
                </anchor>
              </controlPr>
            </control>
          </mc:Choice>
        </mc:AlternateContent>
        <mc:AlternateContent xmlns:mc="http://schemas.openxmlformats.org/markup-compatibility/2006">
          <mc:Choice Requires="x14">
            <control shapeId="49162" r:id="rId5" name="Group Box 10">
              <controlPr defaultSize="0" autoFill="0" autoPict="0" macro="[0]!GroupBox49_Click">
                <anchor moveWithCells="1">
                  <from>
                    <xdr:col>7</xdr:col>
                    <xdr:colOff>25400</xdr:colOff>
                    <xdr:row>7</xdr:row>
                    <xdr:rowOff>0</xdr:rowOff>
                  </from>
                  <to>
                    <xdr:col>13</xdr:col>
                    <xdr:colOff>114300</xdr:colOff>
                    <xdr:row>8</xdr:row>
                    <xdr:rowOff>63500</xdr:rowOff>
                  </to>
                </anchor>
              </controlPr>
            </control>
          </mc:Choice>
        </mc:AlternateContent>
        <mc:AlternateContent xmlns:mc="http://schemas.openxmlformats.org/markup-compatibility/2006">
          <mc:Choice Requires="x14">
            <control shapeId="49164" r:id="rId6" name="Group Box 12">
              <controlPr defaultSize="0" autoFill="0" autoPict="0">
                <anchor moveWithCells="1">
                  <from>
                    <xdr:col>5</xdr:col>
                    <xdr:colOff>0</xdr:colOff>
                    <xdr:row>7</xdr:row>
                    <xdr:rowOff>0</xdr:rowOff>
                  </from>
                  <to>
                    <xdr:col>13</xdr:col>
                    <xdr:colOff>330200</xdr:colOff>
                    <xdr:row>8</xdr:row>
                    <xdr:rowOff>88900</xdr:rowOff>
                  </to>
                </anchor>
              </controlPr>
            </control>
          </mc:Choice>
        </mc:AlternateContent>
        <mc:AlternateContent xmlns:mc="http://schemas.openxmlformats.org/markup-compatibility/2006">
          <mc:Choice Requires="x14">
            <control shapeId="49165" r:id="rId7" name="Group Box 13">
              <controlPr defaultSize="0" autoFill="0" autoPict="0">
                <anchor moveWithCells="1">
                  <from>
                    <xdr:col>5</xdr:col>
                    <xdr:colOff>12700</xdr:colOff>
                    <xdr:row>7</xdr:row>
                    <xdr:rowOff>0</xdr:rowOff>
                  </from>
                  <to>
                    <xdr:col>13</xdr:col>
                    <xdr:colOff>368300</xdr:colOff>
                    <xdr:row>8</xdr:row>
                    <xdr:rowOff>50800</xdr:rowOff>
                  </to>
                </anchor>
              </controlPr>
            </control>
          </mc:Choice>
        </mc:AlternateContent>
        <mc:AlternateContent xmlns:mc="http://schemas.openxmlformats.org/markup-compatibility/2006">
          <mc:Choice Requires="x14">
            <control shapeId="49166" r:id="rId8" name="Group Box 14">
              <controlPr defaultSize="0" autoFill="0" autoPict="0">
                <anchor moveWithCells="1">
                  <from>
                    <xdr:col>7</xdr:col>
                    <xdr:colOff>25400</xdr:colOff>
                    <xdr:row>8</xdr:row>
                    <xdr:rowOff>0</xdr:rowOff>
                  </from>
                  <to>
                    <xdr:col>13</xdr:col>
                    <xdr:colOff>304800</xdr:colOff>
                    <xdr:row>9</xdr:row>
                    <xdr:rowOff>50800</xdr:rowOff>
                  </to>
                </anchor>
              </controlPr>
            </control>
          </mc:Choice>
        </mc:AlternateContent>
        <mc:AlternateContent xmlns:mc="http://schemas.openxmlformats.org/markup-compatibility/2006">
          <mc:Choice Requires="x14">
            <control shapeId="49167" r:id="rId9" name="Group Box 15">
              <controlPr defaultSize="0" autoFill="0" autoPict="0" macro="[0]!GroupBox49_Click">
                <anchor moveWithCells="1">
                  <from>
                    <xdr:col>7</xdr:col>
                    <xdr:colOff>25400</xdr:colOff>
                    <xdr:row>8</xdr:row>
                    <xdr:rowOff>0</xdr:rowOff>
                  </from>
                  <to>
                    <xdr:col>13</xdr:col>
                    <xdr:colOff>114300</xdr:colOff>
                    <xdr:row>9</xdr:row>
                    <xdr:rowOff>88900</xdr:rowOff>
                  </to>
                </anchor>
              </controlPr>
            </control>
          </mc:Choice>
        </mc:AlternateContent>
        <mc:AlternateContent xmlns:mc="http://schemas.openxmlformats.org/markup-compatibility/2006">
          <mc:Choice Requires="x14">
            <control shapeId="49168" r:id="rId10" name="Group Box 16">
              <controlPr defaultSize="0" autoFill="0" autoPict="0">
                <anchor moveWithCells="1">
                  <from>
                    <xdr:col>5</xdr:col>
                    <xdr:colOff>0</xdr:colOff>
                    <xdr:row>8</xdr:row>
                    <xdr:rowOff>241300</xdr:rowOff>
                  </from>
                  <to>
                    <xdr:col>13</xdr:col>
                    <xdr:colOff>330200</xdr:colOff>
                    <xdr:row>10</xdr:row>
                    <xdr:rowOff>50800</xdr:rowOff>
                  </to>
                </anchor>
              </controlPr>
            </control>
          </mc:Choice>
        </mc:AlternateContent>
        <mc:AlternateContent xmlns:mc="http://schemas.openxmlformats.org/markup-compatibility/2006">
          <mc:Choice Requires="x14">
            <control shapeId="49169" r:id="rId11" name="Group Box 17">
              <controlPr defaultSize="0" autoFill="0" autoPict="0">
                <anchor moveWithCells="1">
                  <from>
                    <xdr:col>5</xdr:col>
                    <xdr:colOff>12700</xdr:colOff>
                    <xdr:row>10</xdr:row>
                    <xdr:rowOff>0</xdr:rowOff>
                  </from>
                  <to>
                    <xdr:col>13</xdr:col>
                    <xdr:colOff>368300</xdr:colOff>
                    <xdr:row>11</xdr:row>
                    <xdr:rowOff>76200</xdr:rowOff>
                  </to>
                </anchor>
              </controlPr>
            </control>
          </mc:Choice>
        </mc:AlternateContent>
        <mc:AlternateContent xmlns:mc="http://schemas.openxmlformats.org/markup-compatibility/2006">
          <mc:Choice Requires="x14">
            <control shapeId="49170" r:id="rId12" name="Group Box 18">
              <controlPr defaultSize="0" autoFill="0" autoPict="0">
                <anchor moveWithCells="1">
                  <from>
                    <xdr:col>7</xdr:col>
                    <xdr:colOff>25400</xdr:colOff>
                    <xdr:row>8</xdr:row>
                    <xdr:rowOff>254000</xdr:rowOff>
                  </from>
                  <to>
                    <xdr:col>13</xdr:col>
                    <xdr:colOff>304800</xdr:colOff>
                    <xdr:row>10</xdr:row>
                    <xdr:rowOff>50800</xdr:rowOff>
                  </to>
                </anchor>
              </controlPr>
            </control>
          </mc:Choice>
        </mc:AlternateContent>
        <mc:AlternateContent xmlns:mc="http://schemas.openxmlformats.org/markup-compatibility/2006">
          <mc:Choice Requires="x14">
            <control shapeId="49171" r:id="rId13" name="Group Box 19">
              <controlPr defaultSize="0" autoFill="0" autoPict="0" macro="[0]!GroupBox49_Click">
                <anchor moveWithCells="1">
                  <from>
                    <xdr:col>7</xdr:col>
                    <xdr:colOff>25400</xdr:colOff>
                    <xdr:row>9</xdr:row>
                    <xdr:rowOff>266700</xdr:rowOff>
                  </from>
                  <to>
                    <xdr:col>13</xdr:col>
                    <xdr:colOff>114300</xdr:colOff>
                    <xdr:row>11</xdr:row>
                    <xdr:rowOff>50800</xdr:rowOff>
                  </to>
                </anchor>
              </controlPr>
            </control>
          </mc:Choice>
        </mc:AlternateContent>
        <mc:AlternateContent xmlns:mc="http://schemas.openxmlformats.org/markup-compatibility/2006">
          <mc:Choice Requires="x14">
            <control shapeId="49172" r:id="rId14" name="Group Box 20">
              <controlPr defaultSize="0" autoFill="0" autoPict="0">
                <anchor moveWithCells="1">
                  <from>
                    <xdr:col>5</xdr:col>
                    <xdr:colOff>0</xdr:colOff>
                    <xdr:row>10</xdr:row>
                    <xdr:rowOff>241300</xdr:rowOff>
                  </from>
                  <to>
                    <xdr:col>13</xdr:col>
                    <xdr:colOff>330200</xdr:colOff>
                    <xdr:row>12</xdr:row>
                    <xdr:rowOff>50800</xdr:rowOff>
                  </to>
                </anchor>
              </controlPr>
            </control>
          </mc:Choice>
        </mc:AlternateContent>
        <mc:AlternateContent xmlns:mc="http://schemas.openxmlformats.org/markup-compatibility/2006">
          <mc:Choice Requires="x14">
            <control shapeId="49173" r:id="rId15" name="Check Box 21">
              <controlPr locked="0" defaultSize="0" autoFill="0" autoLine="0" autoPict="0">
                <anchor moveWithCells="1">
                  <from>
                    <xdr:col>7</xdr:col>
                    <xdr:colOff>50800</xdr:colOff>
                    <xdr:row>8</xdr:row>
                    <xdr:rowOff>50800</xdr:rowOff>
                  </from>
                  <to>
                    <xdr:col>7</xdr:col>
                    <xdr:colOff>279400</xdr:colOff>
                    <xdr:row>8</xdr:row>
                    <xdr:rowOff>241300</xdr:rowOff>
                  </to>
                </anchor>
              </controlPr>
            </control>
          </mc:Choice>
        </mc:AlternateContent>
        <mc:AlternateContent xmlns:mc="http://schemas.openxmlformats.org/markup-compatibility/2006">
          <mc:Choice Requires="x14">
            <control shapeId="49174" r:id="rId16" name="Check Box 22">
              <controlPr locked="0" defaultSize="0" autoFill="0" autoLine="0" autoPict="0">
                <anchor moveWithCells="1">
                  <from>
                    <xdr:col>8</xdr:col>
                    <xdr:colOff>38100</xdr:colOff>
                    <xdr:row>8</xdr:row>
                    <xdr:rowOff>50800</xdr:rowOff>
                  </from>
                  <to>
                    <xdr:col>8</xdr:col>
                    <xdr:colOff>304800</xdr:colOff>
                    <xdr:row>8</xdr:row>
                    <xdr:rowOff>241300</xdr:rowOff>
                  </to>
                </anchor>
              </controlPr>
            </control>
          </mc:Choice>
        </mc:AlternateContent>
        <mc:AlternateContent xmlns:mc="http://schemas.openxmlformats.org/markup-compatibility/2006">
          <mc:Choice Requires="x14">
            <control shapeId="49175" r:id="rId17" name="Check Box 23">
              <controlPr locked="0" defaultSize="0" autoFill="0" autoLine="0" autoPict="0">
                <anchor moveWithCells="1">
                  <from>
                    <xdr:col>9</xdr:col>
                    <xdr:colOff>63500</xdr:colOff>
                    <xdr:row>8</xdr:row>
                    <xdr:rowOff>50800</xdr:rowOff>
                  </from>
                  <to>
                    <xdr:col>9</xdr:col>
                    <xdr:colOff>279400</xdr:colOff>
                    <xdr:row>8</xdr:row>
                    <xdr:rowOff>241300</xdr:rowOff>
                  </to>
                </anchor>
              </controlPr>
            </control>
          </mc:Choice>
        </mc:AlternateContent>
        <mc:AlternateContent xmlns:mc="http://schemas.openxmlformats.org/markup-compatibility/2006">
          <mc:Choice Requires="x14">
            <control shapeId="49176" r:id="rId18" name="Check Box 24">
              <controlPr locked="0" defaultSize="0" autoFill="0" autoLine="0" autoPict="0">
                <anchor moveWithCells="1">
                  <from>
                    <xdr:col>10</xdr:col>
                    <xdr:colOff>38100</xdr:colOff>
                    <xdr:row>8</xdr:row>
                    <xdr:rowOff>38100</xdr:rowOff>
                  </from>
                  <to>
                    <xdr:col>10</xdr:col>
                    <xdr:colOff>304800</xdr:colOff>
                    <xdr:row>8</xdr:row>
                    <xdr:rowOff>241300</xdr:rowOff>
                  </to>
                </anchor>
              </controlPr>
            </control>
          </mc:Choice>
        </mc:AlternateContent>
        <mc:AlternateContent xmlns:mc="http://schemas.openxmlformats.org/markup-compatibility/2006">
          <mc:Choice Requires="x14">
            <control shapeId="49177" r:id="rId19" name="Check Box 25">
              <controlPr locked="0" defaultSize="0" autoFill="0" autoLine="0" autoPict="0">
                <anchor moveWithCells="1">
                  <from>
                    <xdr:col>9</xdr:col>
                    <xdr:colOff>63500</xdr:colOff>
                    <xdr:row>8</xdr:row>
                    <xdr:rowOff>50800</xdr:rowOff>
                  </from>
                  <to>
                    <xdr:col>9</xdr:col>
                    <xdr:colOff>279400</xdr:colOff>
                    <xdr:row>8</xdr:row>
                    <xdr:rowOff>241300</xdr:rowOff>
                  </to>
                </anchor>
              </controlPr>
            </control>
          </mc:Choice>
        </mc:AlternateContent>
        <mc:AlternateContent xmlns:mc="http://schemas.openxmlformats.org/markup-compatibility/2006">
          <mc:Choice Requires="x14">
            <control shapeId="49178" r:id="rId20" name="Check Box 26">
              <controlPr locked="0" defaultSize="0" autoFill="0" autoLine="0" autoPict="0">
                <anchor moveWithCells="1">
                  <from>
                    <xdr:col>7</xdr:col>
                    <xdr:colOff>50800</xdr:colOff>
                    <xdr:row>9</xdr:row>
                    <xdr:rowOff>38100</xdr:rowOff>
                  </from>
                  <to>
                    <xdr:col>7</xdr:col>
                    <xdr:colOff>279400</xdr:colOff>
                    <xdr:row>9</xdr:row>
                    <xdr:rowOff>241300</xdr:rowOff>
                  </to>
                </anchor>
              </controlPr>
            </control>
          </mc:Choice>
        </mc:AlternateContent>
        <mc:AlternateContent xmlns:mc="http://schemas.openxmlformats.org/markup-compatibility/2006">
          <mc:Choice Requires="x14">
            <control shapeId="49179" r:id="rId21" name="Check Box 27">
              <controlPr locked="0" defaultSize="0" autoFill="0" autoLine="0" autoPict="0">
                <anchor moveWithCells="1">
                  <from>
                    <xdr:col>8</xdr:col>
                    <xdr:colOff>38100</xdr:colOff>
                    <xdr:row>9</xdr:row>
                    <xdr:rowOff>38100</xdr:rowOff>
                  </from>
                  <to>
                    <xdr:col>8</xdr:col>
                    <xdr:colOff>304800</xdr:colOff>
                    <xdr:row>9</xdr:row>
                    <xdr:rowOff>241300</xdr:rowOff>
                  </to>
                </anchor>
              </controlPr>
            </control>
          </mc:Choice>
        </mc:AlternateContent>
        <mc:AlternateContent xmlns:mc="http://schemas.openxmlformats.org/markup-compatibility/2006">
          <mc:Choice Requires="x14">
            <control shapeId="49180" r:id="rId22" name="Check Box 28">
              <controlPr locked="0" defaultSize="0" autoFill="0" autoLine="0" autoPict="0">
                <anchor moveWithCells="1">
                  <from>
                    <xdr:col>9</xdr:col>
                    <xdr:colOff>38100</xdr:colOff>
                    <xdr:row>9</xdr:row>
                    <xdr:rowOff>38100</xdr:rowOff>
                  </from>
                  <to>
                    <xdr:col>9</xdr:col>
                    <xdr:colOff>304800</xdr:colOff>
                    <xdr:row>9</xdr:row>
                    <xdr:rowOff>241300</xdr:rowOff>
                  </to>
                </anchor>
              </controlPr>
            </control>
          </mc:Choice>
        </mc:AlternateContent>
        <mc:AlternateContent xmlns:mc="http://schemas.openxmlformats.org/markup-compatibility/2006">
          <mc:Choice Requires="x14">
            <control shapeId="49181" r:id="rId23" name="Check Box 29">
              <controlPr locked="0" defaultSize="0" autoFill="0" autoLine="0" autoPict="0">
                <anchor moveWithCells="1">
                  <from>
                    <xdr:col>7</xdr:col>
                    <xdr:colOff>25400</xdr:colOff>
                    <xdr:row>10</xdr:row>
                    <xdr:rowOff>38100</xdr:rowOff>
                  </from>
                  <to>
                    <xdr:col>7</xdr:col>
                    <xdr:colOff>304800</xdr:colOff>
                    <xdr:row>10</xdr:row>
                    <xdr:rowOff>241300</xdr:rowOff>
                  </to>
                </anchor>
              </controlPr>
            </control>
          </mc:Choice>
        </mc:AlternateContent>
        <mc:AlternateContent xmlns:mc="http://schemas.openxmlformats.org/markup-compatibility/2006">
          <mc:Choice Requires="x14">
            <control shapeId="49182" r:id="rId24" name="Check Box 30">
              <controlPr locked="0" defaultSize="0" autoFill="0" autoLine="0" autoPict="0">
                <anchor moveWithCells="1">
                  <from>
                    <xdr:col>8</xdr:col>
                    <xdr:colOff>50800</xdr:colOff>
                    <xdr:row>10</xdr:row>
                    <xdr:rowOff>38100</xdr:rowOff>
                  </from>
                  <to>
                    <xdr:col>8</xdr:col>
                    <xdr:colOff>279400</xdr:colOff>
                    <xdr:row>10</xdr:row>
                    <xdr:rowOff>241300</xdr:rowOff>
                  </to>
                </anchor>
              </controlPr>
            </control>
          </mc:Choice>
        </mc:AlternateContent>
        <mc:AlternateContent xmlns:mc="http://schemas.openxmlformats.org/markup-compatibility/2006">
          <mc:Choice Requires="x14">
            <control shapeId="49183" r:id="rId25" name="Check Box 31">
              <controlPr locked="0" defaultSize="0" autoFill="0" autoLine="0" autoPict="0">
                <anchor moveWithCells="1">
                  <from>
                    <xdr:col>9</xdr:col>
                    <xdr:colOff>50800</xdr:colOff>
                    <xdr:row>10</xdr:row>
                    <xdr:rowOff>38100</xdr:rowOff>
                  </from>
                  <to>
                    <xdr:col>9</xdr:col>
                    <xdr:colOff>279400</xdr:colOff>
                    <xdr:row>10</xdr:row>
                    <xdr:rowOff>241300</xdr:rowOff>
                  </to>
                </anchor>
              </controlPr>
            </control>
          </mc:Choice>
        </mc:AlternateContent>
        <mc:AlternateContent xmlns:mc="http://schemas.openxmlformats.org/markup-compatibility/2006">
          <mc:Choice Requires="x14">
            <control shapeId="49184" r:id="rId26" name="Check Box 32">
              <controlPr locked="0" defaultSize="0" autoFill="0" autoLine="0" autoPict="0">
                <anchor moveWithCells="1">
                  <from>
                    <xdr:col>10</xdr:col>
                    <xdr:colOff>38100</xdr:colOff>
                    <xdr:row>10</xdr:row>
                    <xdr:rowOff>38100</xdr:rowOff>
                  </from>
                  <to>
                    <xdr:col>10</xdr:col>
                    <xdr:colOff>304800</xdr:colOff>
                    <xdr:row>10</xdr:row>
                    <xdr:rowOff>241300</xdr:rowOff>
                  </to>
                </anchor>
              </controlPr>
            </control>
          </mc:Choice>
        </mc:AlternateContent>
        <mc:AlternateContent xmlns:mc="http://schemas.openxmlformats.org/markup-compatibility/2006">
          <mc:Choice Requires="x14">
            <control shapeId="49185" r:id="rId27" name="Check Box 33">
              <controlPr locked="0" defaultSize="0" autoFill="0" autoLine="0" autoPict="0">
                <anchor moveWithCells="1">
                  <from>
                    <xdr:col>7</xdr:col>
                    <xdr:colOff>63500</xdr:colOff>
                    <xdr:row>11</xdr:row>
                    <xdr:rowOff>50800</xdr:rowOff>
                  </from>
                  <to>
                    <xdr:col>7</xdr:col>
                    <xdr:colOff>279400</xdr:colOff>
                    <xdr:row>11</xdr:row>
                    <xdr:rowOff>241300</xdr:rowOff>
                  </to>
                </anchor>
              </controlPr>
            </control>
          </mc:Choice>
        </mc:AlternateContent>
        <mc:AlternateContent xmlns:mc="http://schemas.openxmlformats.org/markup-compatibility/2006">
          <mc:Choice Requires="x14">
            <control shapeId="49186" r:id="rId28" name="Check Box 34">
              <controlPr locked="0" defaultSize="0" autoFill="0" autoLine="0" autoPict="0">
                <anchor moveWithCells="1">
                  <from>
                    <xdr:col>8</xdr:col>
                    <xdr:colOff>50800</xdr:colOff>
                    <xdr:row>11</xdr:row>
                    <xdr:rowOff>38100</xdr:rowOff>
                  </from>
                  <to>
                    <xdr:col>8</xdr:col>
                    <xdr:colOff>279400</xdr:colOff>
                    <xdr:row>11</xdr:row>
                    <xdr:rowOff>241300</xdr:rowOff>
                  </to>
                </anchor>
              </controlPr>
            </control>
          </mc:Choice>
        </mc:AlternateContent>
        <mc:AlternateContent xmlns:mc="http://schemas.openxmlformats.org/markup-compatibility/2006">
          <mc:Choice Requires="x14">
            <control shapeId="49187" r:id="rId29" name="Check Box 35">
              <controlPr locked="0" defaultSize="0" autoFill="0" autoLine="0" autoPict="0">
                <anchor moveWithCells="1">
                  <from>
                    <xdr:col>9</xdr:col>
                    <xdr:colOff>38100</xdr:colOff>
                    <xdr:row>11</xdr:row>
                    <xdr:rowOff>38100</xdr:rowOff>
                  </from>
                  <to>
                    <xdr:col>9</xdr:col>
                    <xdr:colOff>304800</xdr:colOff>
                    <xdr:row>11</xdr:row>
                    <xdr:rowOff>241300</xdr:rowOff>
                  </to>
                </anchor>
              </controlPr>
            </control>
          </mc:Choice>
        </mc:AlternateContent>
        <mc:AlternateContent xmlns:mc="http://schemas.openxmlformats.org/markup-compatibility/2006">
          <mc:Choice Requires="x14">
            <control shapeId="49188" r:id="rId30" name="Check Box 36">
              <controlPr locked="0" defaultSize="0" autoFill="0" autoLine="0" autoPict="0">
                <anchor moveWithCells="1">
                  <from>
                    <xdr:col>10</xdr:col>
                    <xdr:colOff>38100</xdr:colOff>
                    <xdr:row>11</xdr:row>
                    <xdr:rowOff>38100</xdr:rowOff>
                  </from>
                  <to>
                    <xdr:col>10</xdr:col>
                    <xdr:colOff>304800</xdr:colOff>
                    <xdr:row>11</xdr:row>
                    <xdr:rowOff>241300</xdr:rowOff>
                  </to>
                </anchor>
              </controlPr>
            </control>
          </mc:Choice>
        </mc:AlternateContent>
        <mc:AlternateContent xmlns:mc="http://schemas.openxmlformats.org/markup-compatibility/2006">
          <mc:Choice Requires="x14">
            <control shapeId="49189" r:id="rId31" name="Check Box 37">
              <controlPr locked="0" defaultSize="0" autoFill="0" autoLine="0" autoPict="0">
                <anchor moveWithCells="1">
                  <from>
                    <xdr:col>7</xdr:col>
                    <xdr:colOff>63500</xdr:colOff>
                    <xdr:row>14</xdr:row>
                    <xdr:rowOff>50800</xdr:rowOff>
                  </from>
                  <to>
                    <xdr:col>7</xdr:col>
                    <xdr:colOff>279400</xdr:colOff>
                    <xdr:row>14</xdr:row>
                    <xdr:rowOff>228600</xdr:rowOff>
                  </to>
                </anchor>
              </controlPr>
            </control>
          </mc:Choice>
        </mc:AlternateContent>
        <mc:AlternateContent xmlns:mc="http://schemas.openxmlformats.org/markup-compatibility/2006">
          <mc:Choice Requires="x14">
            <control shapeId="49190" r:id="rId32" name="Check Box 38">
              <controlPr locked="0" defaultSize="0" autoFill="0" autoLine="0" autoPict="0">
                <anchor moveWithCells="1">
                  <from>
                    <xdr:col>8</xdr:col>
                    <xdr:colOff>50800</xdr:colOff>
                    <xdr:row>14</xdr:row>
                    <xdr:rowOff>38100</xdr:rowOff>
                  </from>
                  <to>
                    <xdr:col>8</xdr:col>
                    <xdr:colOff>279400</xdr:colOff>
                    <xdr:row>14</xdr:row>
                    <xdr:rowOff>241300</xdr:rowOff>
                  </to>
                </anchor>
              </controlPr>
            </control>
          </mc:Choice>
        </mc:AlternateContent>
        <mc:AlternateContent xmlns:mc="http://schemas.openxmlformats.org/markup-compatibility/2006">
          <mc:Choice Requires="x14">
            <control shapeId="49191" r:id="rId33" name="Check Box 39">
              <controlPr locked="0" defaultSize="0" autoFill="0" autoLine="0" autoPict="0">
                <anchor moveWithCells="1">
                  <from>
                    <xdr:col>9</xdr:col>
                    <xdr:colOff>38100</xdr:colOff>
                    <xdr:row>14</xdr:row>
                    <xdr:rowOff>50800</xdr:rowOff>
                  </from>
                  <to>
                    <xdr:col>9</xdr:col>
                    <xdr:colOff>304800</xdr:colOff>
                    <xdr:row>14</xdr:row>
                    <xdr:rowOff>241300</xdr:rowOff>
                  </to>
                </anchor>
              </controlPr>
            </control>
          </mc:Choice>
        </mc:AlternateContent>
        <mc:AlternateContent xmlns:mc="http://schemas.openxmlformats.org/markup-compatibility/2006">
          <mc:Choice Requires="x14">
            <control shapeId="49192" r:id="rId34" name="Check Box 40">
              <controlPr locked="0" defaultSize="0" autoFill="0" autoLine="0" autoPict="0">
                <anchor moveWithCells="1">
                  <from>
                    <xdr:col>10</xdr:col>
                    <xdr:colOff>63500</xdr:colOff>
                    <xdr:row>14</xdr:row>
                    <xdr:rowOff>50800</xdr:rowOff>
                  </from>
                  <to>
                    <xdr:col>10</xdr:col>
                    <xdr:colOff>279400</xdr:colOff>
                    <xdr:row>14</xdr:row>
                    <xdr:rowOff>241300</xdr:rowOff>
                  </to>
                </anchor>
              </controlPr>
            </control>
          </mc:Choice>
        </mc:AlternateContent>
        <mc:AlternateContent xmlns:mc="http://schemas.openxmlformats.org/markup-compatibility/2006">
          <mc:Choice Requires="x14">
            <control shapeId="49193" r:id="rId35" name="Check Box 41">
              <controlPr locked="0" defaultSize="0" autoFill="0" autoLine="0" autoPict="0">
                <anchor moveWithCells="1">
                  <from>
                    <xdr:col>7</xdr:col>
                    <xdr:colOff>63500</xdr:colOff>
                    <xdr:row>15</xdr:row>
                    <xdr:rowOff>38100</xdr:rowOff>
                  </from>
                  <to>
                    <xdr:col>7</xdr:col>
                    <xdr:colOff>279400</xdr:colOff>
                    <xdr:row>15</xdr:row>
                    <xdr:rowOff>241300</xdr:rowOff>
                  </to>
                </anchor>
              </controlPr>
            </control>
          </mc:Choice>
        </mc:AlternateContent>
        <mc:AlternateContent xmlns:mc="http://schemas.openxmlformats.org/markup-compatibility/2006">
          <mc:Choice Requires="x14">
            <control shapeId="49194" r:id="rId36" name="Check Box 42">
              <controlPr locked="0" defaultSize="0" autoFill="0" autoLine="0" autoPict="0">
                <anchor moveWithCells="1">
                  <from>
                    <xdr:col>8</xdr:col>
                    <xdr:colOff>50800</xdr:colOff>
                    <xdr:row>15</xdr:row>
                    <xdr:rowOff>38100</xdr:rowOff>
                  </from>
                  <to>
                    <xdr:col>8</xdr:col>
                    <xdr:colOff>279400</xdr:colOff>
                    <xdr:row>15</xdr:row>
                    <xdr:rowOff>241300</xdr:rowOff>
                  </to>
                </anchor>
              </controlPr>
            </control>
          </mc:Choice>
        </mc:AlternateContent>
        <mc:AlternateContent xmlns:mc="http://schemas.openxmlformats.org/markup-compatibility/2006">
          <mc:Choice Requires="x14">
            <control shapeId="49195" r:id="rId37" name="Check Box 43">
              <controlPr locked="0" defaultSize="0" autoFill="0" autoLine="0" autoPict="0">
                <anchor moveWithCells="1">
                  <from>
                    <xdr:col>9</xdr:col>
                    <xdr:colOff>50800</xdr:colOff>
                    <xdr:row>15</xdr:row>
                    <xdr:rowOff>38100</xdr:rowOff>
                  </from>
                  <to>
                    <xdr:col>9</xdr:col>
                    <xdr:colOff>279400</xdr:colOff>
                    <xdr:row>15</xdr:row>
                    <xdr:rowOff>241300</xdr:rowOff>
                  </to>
                </anchor>
              </controlPr>
            </control>
          </mc:Choice>
        </mc:AlternateContent>
        <mc:AlternateContent xmlns:mc="http://schemas.openxmlformats.org/markup-compatibility/2006">
          <mc:Choice Requires="x14">
            <control shapeId="49196" r:id="rId38" name="Check Box 44">
              <controlPr locked="0" defaultSize="0" autoFill="0" autoLine="0" autoPict="0">
                <anchor moveWithCells="1">
                  <from>
                    <xdr:col>10</xdr:col>
                    <xdr:colOff>50800</xdr:colOff>
                    <xdr:row>15</xdr:row>
                    <xdr:rowOff>50800</xdr:rowOff>
                  </from>
                  <to>
                    <xdr:col>10</xdr:col>
                    <xdr:colOff>279400</xdr:colOff>
                    <xdr:row>15</xdr:row>
                    <xdr:rowOff>241300</xdr:rowOff>
                  </to>
                </anchor>
              </controlPr>
            </control>
          </mc:Choice>
        </mc:AlternateContent>
        <mc:AlternateContent xmlns:mc="http://schemas.openxmlformats.org/markup-compatibility/2006">
          <mc:Choice Requires="x14">
            <control shapeId="49197" r:id="rId39" name="Check Box 45">
              <controlPr locked="0" defaultSize="0" autoFill="0" autoLine="0" autoPict="0">
                <anchor moveWithCells="1">
                  <from>
                    <xdr:col>8</xdr:col>
                    <xdr:colOff>63500</xdr:colOff>
                    <xdr:row>16</xdr:row>
                    <xdr:rowOff>38100</xdr:rowOff>
                  </from>
                  <to>
                    <xdr:col>8</xdr:col>
                    <xdr:colOff>279400</xdr:colOff>
                    <xdr:row>16</xdr:row>
                    <xdr:rowOff>241300</xdr:rowOff>
                  </to>
                </anchor>
              </controlPr>
            </control>
          </mc:Choice>
        </mc:AlternateContent>
        <mc:AlternateContent xmlns:mc="http://schemas.openxmlformats.org/markup-compatibility/2006">
          <mc:Choice Requires="x14">
            <control shapeId="49198" r:id="rId40" name="Check Box 46">
              <controlPr locked="0" defaultSize="0" autoFill="0" autoLine="0" autoPict="0">
                <anchor moveWithCells="1">
                  <from>
                    <xdr:col>9</xdr:col>
                    <xdr:colOff>63500</xdr:colOff>
                    <xdr:row>16</xdr:row>
                    <xdr:rowOff>38100</xdr:rowOff>
                  </from>
                  <to>
                    <xdr:col>9</xdr:col>
                    <xdr:colOff>279400</xdr:colOff>
                    <xdr:row>16</xdr:row>
                    <xdr:rowOff>241300</xdr:rowOff>
                  </to>
                </anchor>
              </controlPr>
            </control>
          </mc:Choice>
        </mc:AlternateContent>
        <mc:AlternateContent xmlns:mc="http://schemas.openxmlformats.org/markup-compatibility/2006">
          <mc:Choice Requires="x14">
            <control shapeId="49199" r:id="rId41" name="Check Box 47">
              <controlPr locked="0" defaultSize="0" autoFill="0" autoLine="0" autoPict="0">
                <anchor moveWithCells="1">
                  <from>
                    <xdr:col>10</xdr:col>
                    <xdr:colOff>50800</xdr:colOff>
                    <xdr:row>16</xdr:row>
                    <xdr:rowOff>38100</xdr:rowOff>
                  </from>
                  <to>
                    <xdr:col>10</xdr:col>
                    <xdr:colOff>279400</xdr:colOff>
                    <xdr:row>16</xdr:row>
                    <xdr:rowOff>241300</xdr:rowOff>
                  </to>
                </anchor>
              </controlPr>
            </control>
          </mc:Choice>
        </mc:AlternateContent>
        <mc:AlternateContent xmlns:mc="http://schemas.openxmlformats.org/markup-compatibility/2006">
          <mc:Choice Requires="x14">
            <control shapeId="49200" r:id="rId42" name="Group Box 48">
              <controlPr defaultSize="0" autoFill="0" autoPict="0">
                <anchor moveWithCells="1">
                  <from>
                    <xdr:col>7</xdr:col>
                    <xdr:colOff>25400</xdr:colOff>
                    <xdr:row>25</xdr:row>
                    <xdr:rowOff>0</xdr:rowOff>
                  </from>
                  <to>
                    <xdr:col>13</xdr:col>
                    <xdr:colOff>304800</xdr:colOff>
                    <xdr:row>26</xdr:row>
                    <xdr:rowOff>76200</xdr:rowOff>
                  </to>
                </anchor>
              </controlPr>
            </control>
          </mc:Choice>
        </mc:AlternateContent>
        <mc:AlternateContent xmlns:mc="http://schemas.openxmlformats.org/markup-compatibility/2006">
          <mc:Choice Requires="x14">
            <control shapeId="49201" r:id="rId43" name="Group Box 49">
              <controlPr defaultSize="0" autoFill="0" autoPict="0" macro="[0]!GroupBox49_Click">
                <anchor moveWithCells="1">
                  <from>
                    <xdr:col>7</xdr:col>
                    <xdr:colOff>25400</xdr:colOff>
                    <xdr:row>25</xdr:row>
                    <xdr:rowOff>266700</xdr:rowOff>
                  </from>
                  <to>
                    <xdr:col>13</xdr:col>
                    <xdr:colOff>114300</xdr:colOff>
                    <xdr:row>27</xdr:row>
                    <xdr:rowOff>76200</xdr:rowOff>
                  </to>
                </anchor>
              </controlPr>
            </control>
          </mc:Choice>
        </mc:AlternateContent>
        <mc:AlternateContent xmlns:mc="http://schemas.openxmlformats.org/markup-compatibility/2006">
          <mc:Choice Requires="x14">
            <control shapeId="49202" r:id="rId44" name="Check Box 50">
              <controlPr locked="0" defaultSize="0" autoFill="0" autoLine="0" autoPict="0">
                <anchor moveWithCells="1">
                  <from>
                    <xdr:col>7</xdr:col>
                    <xdr:colOff>38100</xdr:colOff>
                    <xdr:row>26</xdr:row>
                    <xdr:rowOff>50800</xdr:rowOff>
                  </from>
                  <to>
                    <xdr:col>7</xdr:col>
                    <xdr:colOff>304800</xdr:colOff>
                    <xdr:row>26</xdr:row>
                    <xdr:rowOff>241300</xdr:rowOff>
                  </to>
                </anchor>
              </controlPr>
            </control>
          </mc:Choice>
        </mc:AlternateContent>
        <mc:AlternateContent xmlns:mc="http://schemas.openxmlformats.org/markup-compatibility/2006">
          <mc:Choice Requires="x14">
            <control shapeId="49203" r:id="rId45" name="Check Box 51">
              <controlPr locked="0" defaultSize="0" autoFill="0" autoLine="0" autoPict="0">
                <anchor moveWithCells="1">
                  <from>
                    <xdr:col>8</xdr:col>
                    <xdr:colOff>38100</xdr:colOff>
                    <xdr:row>26</xdr:row>
                    <xdr:rowOff>50800</xdr:rowOff>
                  </from>
                  <to>
                    <xdr:col>8</xdr:col>
                    <xdr:colOff>304800</xdr:colOff>
                    <xdr:row>26</xdr:row>
                    <xdr:rowOff>241300</xdr:rowOff>
                  </to>
                </anchor>
              </controlPr>
            </control>
          </mc:Choice>
        </mc:AlternateContent>
        <mc:AlternateContent xmlns:mc="http://schemas.openxmlformats.org/markup-compatibility/2006">
          <mc:Choice Requires="x14">
            <control shapeId="49204" r:id="rId46" name="Check Box 52">
              <controlPr locked="0" defaultSize="0" autoFill="0" autoLine="0" autoPict="0">
                <anchor moveWithCells="1">
                  <from>
                    <xdr:col>9</xdr:col>
                    <xdr:colOff>38100</xdr:colOff>
                    <xdr:row>26</xdr:row>
                    <xdr:rowOff>50800</xdr:rowOff>
                  </from>
                  <to>
                    <xdr:col>9</xdr:col>
                    <xdr:colOff>304800</xdr:colOff>
                    <xdr:row>26</xdr:row>
                    <xdr:rowOff>241300</xdr:rowOff>
                  </to>
                </anchor>
              </controlPr>
            </control>
          </mc:Choice>
        </mc:AlternateContent>
        <mc:AlternateContent xmlns:mc="http://schemas.openxmlformats.org/markup-compatibility/2006">
          <mc:Choice Requires="x14">
            <control shapeId="49205" r:id="rId47" name="Check Box 53">
              <controlPr locked="0" defaultSize="0" autoFill="0" autoLine="0" autoPict="0">
                <anchor moveWithCells="1">
                  <from>
                    <xdr:col>10</xdr:col>
                    <xdr:colOff>38100</xdr:colOff>
                    <xdr:row>26</xdr:row>
                    <xdr:rowOff>38100</xdr:rowOff>
                  </from>
                  <to>
                    <xdr:col>10</xdr:col>
                    <xdr:colOff>304800</xdr:colOff>
                    <xdr:row>26</xdr:row>
                    <xdr:rowOff>241300</xdr:rowOff>
                  </to>
                </anchor>
              </controlPr>
            </control>
          </mc:Choice>
        </mc:AlternateContent>
        <mc:AlternateContent xmlns:mc="http://schemas.openxmlformats.org/markup-compatibility/2006">
          <mc:Choice Requires="x14">
            <control shapeId="49232" r:id="rId48" name="Group Box 80">
              <controlPr defaultSize="0" autoFill="0" autoPict="0">
                <anchor moveWithCells="1">
                  <from>
                    <xdr:col>7</xdr:col>
                    <xdr:colOff>25400</xdr:colOff>
                    <xdr:row>42</xdr:row>
                    <xdr:rowOff>254000</xdr:rowOff>
                  </from>
                  <to>
                    <xdr:col>13</xdr:col>
                    <xdr:colOff>254000</xdr:colOff>
                    <xdr:row>44</xdr:row>
                    <xdr:rowOff>50800</xdr:rowOff>
                  </to>
                </anchor>
              </controlPr>
            </control>
          </mc:Choice>
        </mc:AlternateContent>
        <mc:AlternateContent xmlns:mc="http://schemas.openxmlformats.org/markup-compatibility/2006">
          <mc:Choice Requires="x14">
            <control shapeId="49233" r:id="rId49" name="Group Box 81">
              <controlPr defaultSize="0" autoFill="0" autoPict="0" macro="[0]!GroupBox49_Click">
                <anchor moveWithCells="1">
                  <from>
                    <xdr:col>7</xdr:col>
                    <xdr:colOff>25400</xdr:colOff>
                    <xdr:row>45</xdr:row>
                    <xdr:rowOff>266700</xdr:rowOff>
                  </from>
                  <to>
                    <xdr:col>13</xdr:col>
                    <xdr:colOff>88900</xdr:colOff>
                    <xdr:row>47</xdr:row>
                    <xdr:rowOff>12700</xdr:rowOff>
                  </to>
                </anchor>
              </controlPr>
            </control>
          </mc:Choice>
        </mc:AlternateContent>
        <mc:AlternateContent xmlns:mc="http://schemas.openxmlformats.org/markup-compatibility/2006">
          <mc:Choice Requires="x14">
            <control shapeId="49262" r:id="rId50" name="Group Box 110">
              <controlPr defaultSize="0" autoFill="0" autoPict="0">
                <anchor moveWithCells="1">
                  <from>
                    <xdr:col>7</xdr:col>
                    <xdr:colOff>25400</xdr:colOff>
                    <xdr:row>42</xdr:row>
                    <xdr:rowOff>0</xdr:rowOff>
                  </from>
                  <to>
                    <xdr:col>13</xdr:col>
                    <xdr:colOff>254000</xdr:colOff>
                    <xdr:row>43</xdr:row>
                    <xdr:rowOff>76200</xdr:rowOff>
                  </to>
                </anchor>
              </controlPr>
            </control>
          </mc:Choice>
        </mc:AlternateContent>
        <mc:AlternateContent xmlns:mc="http://schemas.openxmlformats.org/markup-compatibility/2006">
          <mc:Choice Requires="x14">
            <control shapeId="49263" r:id="rId51" name="Group Box 111">
              <controlPr defaultSize="0" autoFill="0" autoPict="0" macro="[0]!GroupBox49_Click">
                <anchor moveWithCells="1">
                  <from>
                    <xdr:col>7</xdr:col>
                    <xdr:colOff>25400</xdr:colOff>
                    <xdr:row>42</xdr:row>
                    <xdr:rowOff>266700</xdr:rowOff>
                  </from>
                  <to>
                    <xdr:col>13</xdr:col>
                    <xdr:colOff>88900</xdr:colOff>
                    <xdr:row>44</xdr:row>
                    <xdr:rowOff>76200</xdr:rowOff>
                  </to>
                </anchor>
              </controlPr>
            </control>
          </mc:Choice>
        </mc:AlternateContent>
        <mc:AlternateContent xmlns:mc="http://schemas.openxmlformats.org/markup-compatibility/2006">
          <mc:Choice Requires="x14">
            <control shapeId="49268" r:id="rId52" name="Group Box 116">
              <controlPr defaultSize="0" autoFill="0" autoPict="0">
                <anchor moveWithCells="1">
                  <from>
                    <xdr:col>7</xdr:col>
                    <xdr:colOff>25400</xdr:colOff>
                    <xdr:row>50</xdr:row>
                    <xdr:rowOff>0</xdr:rowOff>
                  </from>
                  <to>
                    <xdr:col>13</xdr:col>
                    <xdr:colOff>304800</xdr:colOff>
                    <xdr:row>51</xdr:row>
                    <xdr:rowOff>76200</xdr:rowOff>
                  </to>
                </anchor>
              </controlPr>
            </control>
          </mc:Choice>
        </mc:AlternateContent>
        <mc:AlternateContent xmlns:mc="http://schemas.openxmlformats.org/markup-compatibility/2006">
          <mc:Choice Requires="x14">
            <control shapeId="49269" r:id="rId53" name="Check Box 117">
              <controlPr locked="0" defaultSize="0" autoFill="0" autoLine="0" autoPict="0">
                <anchor moveWithCells="1">
                  <from>
                    <xdr:col>24</xdr:col>
                    <xdr:colOff>38100</xdr:colOff>
                    <xdr:row>15</xdr:row>
                    <xdr:rowOff>50800</xdr:rowOff>
                  </from>
                  <to>
                    <xdr:col>24</xdr:col>
                    <xdr:colOff>304800</xdr:colOff>
                    <xdr:row>15</xdr:row>
                    <xdr:rowOff>241300</xdr:rowOff>
                  </to>
                </anchor>
              </controlPr>
            </control>
          </mc:Choice>
        </mc:AlternateContent>
        <mc:AlternateContent xmlns:mc="http://schemas.openxmlformats.org/markup-compatibility/2006">
          <mc:Choice Requires="x14">
            <control shapeId="49270" r:id="rId54" name="Check Box 118">
              <controlPr locked="0" defaultSize="0" autoFill="0" autoLine="0" autoPict="0">
                <anchor moveWithCells="1">
                  <from>
                    <xdr:col>25</xdr:col>
                    <xdr:colOff>25400</xdr:colOff>
                    <xdr:row>15</xdr:row>
                    <xdr:rowOff>50800</xdr:rowOff>
                  </from>
                  <to>
                    <xdr:col>25</xdr:col>
                    <xdr:colOff>304800</xdr:colOff>
                    <xdr:row>15</xdr:row>
                    <xdr:rowOff>241300</xdr:rowOff>
                  </to>
                </anchor>
              </controlPr>
            </control>
          </mc:Choice>
        </mc:AlternateContent>
        <mc:AlternateContent xmlns:mc="http://schemas.openxmlformats.org/markup-compatibility/2006">
          <mc:Choice Requires="x14">
            <control shapeId="49271" r:id="rId55" name="Check Box 119">
              <controlPr locked="0" defaultSize="0" autoFill="0" autoLine="0" autoPict="0">
                <anchor moveWithCells="1">
                  <from>
                    <xdr:col>26</xdr:col>
                    <xdr:colOff>38100</xdr:colOff>
                    <xdr:row>15</xdr:row>
                    <xdr:rowOff>50800</xdr:rowOff>
                  </from>
                  <to>
                    <xdr:col>26</xdr:col>
                    <xdr:colOff>304800</xdr:colOff>
                    <xdr:row>15</xdr:row>
                    <xdr:rowOff>241300</xdr:rowOff>
                  </to>
                </anchor>
              </controlPr>
            </control>
          </mc:Choice>
        </mc:AlternateContent>
        <mc:AlternateContent xmlns:mc="http://schemas.openxmlformats.org/markup-compatibility/2006">
          <mc:Choice Requires="x14">
            <control shapeId="49272" r:id="rId56" name="Check Box 120">
              <controlPr locked="0" defaultSize="0" autoFill="0" autoLine="0" autoPict="0">
                <anchor moveWithCells="1">
                  <from>
                    <xdr:col>27</xdr:col>
                    <xdr:colOff>38100</xdr:colOff>
                    <xdr:row>15</xdr:row>
                    <xdr:rowOff>38100</xdr:rowOff>
                  </from>
                  <to>
                    <xdr:col>27</xdr:col>
                    <xdr:colOff>304800</xdr:colOff>
                    <xdr:row>15</xdr:row>
                    <xdr:rowOff>241300</xdr:rowOff>
                  </to>
                </anchor>
              </controlPr>
            </control>
          </mc:Choice>
        </mc:AlternateContent>
        <mc:AlternateContent xmlns:mc="http://schemas.openxmlformats.org/markup-compatibility/2006">
          <mc:Choice Requires="x14">
            <control shapeId="49273" r:id="rId57" name="Check Box 121">
              <controlPr locked="0" defaultSize="0" autoFill="0" autoLine="0" autoPict="0">
                <anchor moveWithCells="1">
                  <from>
                    <xdr:col>24</xdr:col>
                    <xdr:colOff>38100</xdr:colOff>
                    <xdr:row>16</xdr:row>
                    <xdr:rowOff>50800</xdr:rowOff>
                  </from>
                  <to>
                    <xdr:col>24</xdr:col>
                    <xdr:colOff>304800</xdr:colOff>
                    <xdr:row>16</xdr:row>
                    <xdr:rowOff>228600</xdr:rowOff>
                  </to>
                </anchor>
              </controlPr>
            </control>
          </mc:Choice>
        </mc:AlternateContent>
        <mc:AlternateContent xmlns:mc="http://schemas.openxmlformats.org/markup-compatibility/2006">
          <mc:Choice Requires="x14">
            <control shapeId="49274" r:id="rId58" name="Check Box 122">
              <controlPr locked="0" defaultSize="0" autoFill="0" autoLine="0" autoPict="0">
                <anchor moveWithCells="1">
                  <from>
                    <xdr:col>25</xdr:col>
                    <xdr:colOff>25400</xdr:colOff>
                    <xdr:row>16</xdr:row>
                    <xdr:rowOff>50800</xdr:rowOff>
                  </from>
                  <to>
                    <xdr:col>25</xdr:col>
                    <xdr:colOff>304800</xdr:colOff>
                    <xdr:row>16</xdr:row>
                    <xdr:rowOff>241300</xdr:rowOff>
                  </to>
                </anchor>
              </controlPr>
            </control>
          </mc:Choice>
        </mc:AlternateContent>
        <mc:AlternateContent xmlns:mc="http://schemas.openxmlformats.org/markup-compatibility/2006">
          <mc:Choice Requires="x14">
            <control shapeId="49275" r:id="rId59" name="Check Box 123">
              <controlPr locked="0" defaultSize="0" autoFill="0" autoLine="0" autoPict="0">
                <anchor moveWithCells="1">
                  <from>
                    <xdr:col>26</xdr:col>
                    <xdr:colOff>38100</xdr:colOff>
                    <xdr:row>16</xdr:row>
                    <xdr:rowOff>50800</xdr:rowOff>
                  </from>
                  <to>
                    <xdr:col>26</xdr:col>
                    <xdr:colOff>304800</xdr:colOff>
                    <xdr:row>16</xdr:row>
                    <xdr:rowOff>241300</xdr:rowOff>
                  </to>
                </anchor>
              </controlPr>
            </control>
          </mc:Choice>
        </mc:AlternateContent>
        <mc:AlternateContent xmlns:mc="http://schemas.openxmlformats.org/markup-compatibility/2006">
          <mc:Choice Requires="x14">
            <control shapeId="49276" r:id="rId60" name="Check Box 124">
              <controlPr locked="0" defaultSize="0" autoFill="0" autoLine="0" autoPict="0">
                <anchor moveWithCells="1">
                  <from>
                    <xdr:col>27</xdr:col>
                    <xdr:colOff>38100</xdr:colOff>
                    <xdr:row>16</xdr:row>
                    <xdr:rowOff>50800</xdr:rowOff>
                  </from>
                  <to>
                    <xdr:col>27</xdr:col>
                    <xdr:colOff>304800</xdr:colOff>
                    <xdr:row>16</xdr:row>
                    <xdr:rowOff>241300</xdr:rowOff>
                  </to>
                </anchor>
              </controlPr>
            </control>
          </mc:Choice>
        </mc:AlternateContent>
        <mc:AlternateContent xmlns:mc="http://schemas.openxmlformats.org/markup-compatibility/2006">
          <mc:Choice Requires="x14">
            <control shapeId="49277" r:id="rId61" name="Check Box 125">
              <controlPr locked="0" defaultSize="0" autoFill="0" autoLine="0" autoPict="0">
                <anchor moveWithCells="1">
                  <from>
                    <xdr:col>24</xdr:col>
                    <xdr:colOff>38100</xdr:colOff>
                    <xdr:row>17</xdr:row>
                    <xdr:rowOff>38100</xdr:rowOff>
                  </from>
                  <to>
                    <xdr:col>24</xdr:col>
                    <xdr:colOff>304800</xdr:colOff>
                    <xdr:row>17</xdr:row>
                    <xdr:rowOff>241300</xdr:rowOff>
                  </to>
                </anchor>
              </controlPr>
            </control>
          </mc:Choice>
        </mc:AlternateContent>
        <mc:AlternateContent xmlns:mc="http://schemas.openxmlformats.org/markup-compatibility/2006">
          <mc:Choice Requires="x14">
            <control shapeId="49278" r:id="rId62" name="Check Box 126">
              <controlPr locked="0" defaultSize="0" autoFill="0" autoLine="0" autoPict="0">
                <anchor moveWithCells="1">
                  <from>
                    <xdr:col>25</xdr:col>
                    <xdr:colOff>25400</xdr:colOff>
                    <xdr:row>17</xdr:row>
                    <xdr:rowOff>38100</xdr:rowOff>
                  </from>
                  <to>
                    <xdr:col>25</xdr:col>
                    <xdr:colOff>304800</xdr:colOff>
                    <xdr:row>17</xdr:row>
                    <xdr:rowOff>241300</xdr:rowOff>
                  </to>
                </anchor>
              </controlPr>
            </control>
          </mc:Choice>
        </mc:AlternateContent>
        <mc:AlternateContent xmlns:mc="http://schemas.openxmlformats.org/markup-compatibility/2006">
          <mc:Choice Requires="x14">
            <control shapeId="49279" r:id="rId63" name="Check Box 127">
              <controlPr locked="0" defaultSize="0" autoFill="0" autoLine="0" autoPict="0">
                <anchor moveWithCells="1">
                  <from>
                    <xdr:col>26</xdr:col>
                    <xdr:colOff>12700</xdr:colOff>
                    <xdr:row>17</xdr:row>
                    <xdr:rowOff>38100</xdr:rowOff>
                  </from>
                  <to>
                    <xdr:col>27</xdr:col>
                    <xdr:colOff>12700</xdr:colOff>
                    <xdr:row>17</xdr:row>
                    <xdr:rowOff>241300</xdr:rowOff>
                  </to>
                </anchor>
              </controlPr>
            </control>
          </mc:Choice>
        </mc:AlternateContent>
        <mc:AlternateContent xmlns:mc="http://schemas.openxmlformats.org/markup-compatibility/2006">
          <mc:Choice Requires="x14">
            <control shapeId="49280" r:id="rId64" name="Check Box 128">
              <controlPr locked="0" defaultSize="0" autoFill="0" autoLine="0" autoPict="0" macro="[0]!CheckBox84_Click">
                <anchor moveWithCells="1">
                  <from>
                    <xdr:col>27</xdr:col>
                    <xdr:colOff>25400</xdr:colOff>
                    <xdr:row>17</xdr:row>
                    <xdr:rowOff>50800</xdr:rowOff>
                  </from>
                  <to>
                    <xdr:col>27</xdr:col>
                    <xdr:colOff>304800</xdr:colOff>
                    <xdr:row>17</xdr:row>
                    <xdr:rowOff>241300</xdr:rowOff>
                  </to>
                </anchor>
              </controlPr>
            </control>
          </mc:Choice>
        </mc:AlternateContent>
        <mc:AlternateContent xmlns:mc="http://schemas.openxmlformats.org/markup-compatibility/2006">
          <mc:Choice Requires="x14">
            <control shapeId="49281" r:id="rId65" name="Check Box 129">
              <controlPr locked="0" defaultSize="0" autoFill="0" autoLine="0" autoPict="0">
                <anchor moveWithCells="1">
                  <from>
                    <xdr:col>24</xdr:col>
                    <xdr:colOff>12700</xdr:colOff>
                    <xdr:row>18</xdr:row>
                    <xdr:rowOff>38100</xdr:rowOff>
                  </from>
                  <to>
                    <xdr:col>25</xdr:col>
                    <xdr:colOff>0</xdr:colOff>
                    <xdr:row>18</xdr:row>
                    <xdr:rowOff>241300</xdr:rowOff>
                  </to>
                </anchor>
              </controlPr>
            </control>
          </mc:Choice>
        </mc:AlternateContent>
        <mc:AlternateContent xmlns:mc="http://schemas.openxmlformats.org/markup-compatibility/2006">
          <mc:Choice Requires="x14">
            <control shapeId="49282" r:id="rId66" name="Check Box 130">
              <controlPr locked="0" defaultSize="0" autoFill="0" autoLine="0" autoPict="0">
                <anchor moveWithCells="1">
                  <from>
                    <xdr:col>25</xdr:col>
                    <xdr:colOff>25400</xdr:colOff>
                    <xdr:row>18</xdr:row>
                    <xdr:rowOff>38100</xdr:rowOff>
                  </from>
                  <to>
                    <xdr:col>25</xdr:col>
                    <xdr:colOff>304800</xdr:colOff>
                    <xdr:row>18</xdr:row>
                    <xdr:rowOff>241300</xdr:rowOff>
                  </to>
                </anchor>
              </controlPr>
            </control>
          </mc:Choice>
        </mc:AlternateContent>
        <mc:AlternateContent xmlns:mc="http://schemas.openxmlformats.org/markup-compatibility/2006">
          <mc:Choice Requires="x14">
            <control shapeId="49283" r:id="rId67" name="Check Box 131">
              <controlPr locked="0" defaultSize="0" autoFill="0" autoLine="0" autoPict="0">
                <anchor moveWithCells="1">
                  <from>
                    <xdr:col>26</xdr:col>
                    <xdr:colOff>25400</xdr:colOff>
                    <xdr:row>18</xdr:row>
                    <xdr:rowOff>38100</xdr:rowOff>
                  </from>
                  <to>
                    <xdr:col>26</xdr:col>
                    <xdr:colOff>304800</xdr:colOff>
                    <xdr:row>18</xdr:row>
                    <xdr:rowOff>241300</xdr:rowOff>
                  </to>
                </anchor>
              </controlPr>
            </control>
          </mc:Choice>
        </mc:AlternateContent>
        <mc:AlternateContent xmlns:mc="http://schemas.openxmlformats.org/markup-compatibility/2006">
          <mc:Choice Requires="x14">
            <control shapeId="49284" r:id="rId68" name="Check Box 132">
              <controlPr locked="0" defaultSize="0" autoFill="0" autoLine="0" autoPict="0">
                <anchor moveWithCells="1">
                  <from>
                    <xdr:col>27</xdr:col>
                    <xdr:colOff>25400</xdr:colOff>
                    <xdr:row>18</xdr:row>
                    <xdr:rowOff>38100</xdr:rowOff>
                  </from>
                  <to>
                    <xdr:col>27</xdr:col>
                    <xdr:colOff>304800</xdr:colOff>
                    <xdr:row>18</xdr:row>
                    <xdr:rowOff>241300</xdr:rowOff>
                  </to>
                </anchor>
              </controlPr>
            </control>
          </mc:Choice>
        </mc:AlternateContent>
        <mc:AlternateContent xmlns:mc="http://schemas.openxmlformats.org/markup-compatibility/2006">
          <mc:Choice Requires="x14">
            <control shapeId="49285" r:id="rId69" name="Check Box 133">
              <controlPr locked="0" defaultSize="0" autoFill="0" autoLine="0" autoPict="0">
                <anchor moveWithCells="1">
                  <from>
                    <xdr:col>24</xdr:col>
                    <xdr:colOff>50800</xdr:colOff>
                    <xdr:row>19</xdr:row>
                    <xdr:rowOff>50800</xdr:rowOff>
                  </from>
                  <to>
                    <xdr:col>24</xdr:col>
                    <xdr:colOff>279400</xdr:colOff>
                    <xdr:row>19</xdr:row>
                    <xdr:rowOff>241300</xdr:rowOff>
                  </to>
                </anchor>
              </controlPr>
            </control>
          </mc:Choice>
        </mc:AlternateContent>
        <mc:AlternateContent xmlns:mc="http://schemas.openxmlformats.org/markup-compatibility/2006">
          <mc:Choice Requires="x14">
            <control shapeId="49286" r:id="rId70" name="Check Box 134">
              <controlPr locked="0" defaultSize="0" autoFill="0" autoLine="0" autoPict="0">
                <anchor moveWithCells="1">
                  <from>
                    <xdr:col>25</xdr:col>
                    <xdr:colOff>25400</xdr:colOff>
                    <xdr:row>19</xdr:row>
                    <xdr:rowOff>38100</xdr:rowOff>
                  </from>
                  <to>
                    <xdr:col>25</xdr:col>
                    <xdr:colOff>304800</xdr:colOff>
                    <xdr:row>19</xdr:row>
                    <xdr:rowOff>241300</xdr:rowOff>
                  </to>
                </anchor>
              </controlPr>
            </control>
          </mc:Choice>
        </mc:AlternateContent>
        <mc:AlternateContent xmlns:mc="http://schemas.openxmlformats.org/markup-compatibility/2006">
          <mc:Choice Requires="x14">
            <control shapeId="49287" r:id="rId71" name="Check Box 135">
              <controlPr locked="0" defaultSize="0" autoFill="0" autoLine="0" autoPict="0">
                <anchor moveWithCells="1">
                  <from>
                    <xdr:col>26</xdr:col>
                    <xdr:colOff>50800</xdr:colOff>
                    <xdr:row>19</xdr:row>
                    <xdr:rowOff>38100</xdr:rowOff>
                  </from>
                  <to>
                    <xdr:col>26</xdr:col>
                    <xdr:colOff>279400</xdr:colOff>
                    <xdr:row>19</xdr:row>
                    <xdr:rowOff>241300</xdr:rowOff>
                  </to>
                </anchor>
              </controlPr>
            </control>
          </mc:Choice>
        </mc:AlternateContent>
        <mc:AlternateContent xmlns:mc="http://schemas.openxmlformats.org/markup-compatibility/2006">
          <mc:Choice Requires="x14">
            <control shapeId="49288" r:id="rId72" name="Check Box 136">
              <controlPr locked="0" defaultSize="0" autoFill="0" autoLine="0" autoPict="0">
                <anchor moveWithCells="1">
                  <from>
                    <xdr:col>27</xdr:col>
                    <xdr:colOff>38100</xdr:colOff>
                    <xdr:row>19</xdr:row>
                    <xdr:rowOff>38100</xdr:rowOff>
                  </from>
                  <to>
                    <xdr:col>27</xdr:col>
                    <xdr:colOff>304800</xdr:colOff>
                    <xdr:row>19</xdr:row>
                    <xdr:rowOff>254000</xdr:rowOff>
                  </to>
                </anchor>
              </controlPr>
            </control>
          </mc:Choice>
        </mc:AlternateContent>
        <mc:AlternateContent xmlns:mc="http://schemas.openxmlformats.org/markup-compatibility/2006">
          <mc:Choice Requires="x14">
            <control shapeId="49289" r:id="rId73" name="Check Box 137">
              <controlPr locked="0" defaultSize="0" autoFill="0" autoLine="0" autoPict="0">
                <anchor moveWithCells="1">
                  <from>
                    <xdr:col>24</xdr:col>
                    <xdr:colOff>50800</xdr:colOff>
                    <xdr:row>20</xdr:row>
                    <xdr:rowOff>50800</xdr:rowOff>
                  </from>
                  <to>
                    <xdr:col>24</xdr:col>
                    <xdr:colOff>279400</xdr:colOff>
                    <xdr:row>20</xdr:row>
                    <xdr:rowOff>228600</xdr:rowOff>
                  </to>
                </anchor>
              </controlPr>
            </control>
          </mc:Choice>
        </mc:AlternateContent>
        <mc:AlternateContent xmlns:mc="http://schemas.openxmlformats.org/markup-compatibility/2006">
          <mc:Choice Requires="x14">
            <control shapeId="49290" r:id="rId74" name="Check Box 138">
              <controlPr locked="0" defaultSize="0" autoFill="0" autoLine="0" autoPict="0">
                <anchor moveWithCells="1">
                  <from>
                    <xdr:col>25</xdr:col>
                    <xdr:colOff>25400</xdr:colOff>
                    <xdr:row>20</xdr:row>
                    <xdr:rowOff>38100</xdr:rowOff>
                  </from>
                  <to>
                    <xdr:col>25</xdr:col>
                    <xdr:colOff>304800</xdr:colOff>
                    <xdr:row>20</xdr:row>
                    <xdr:rowOff>241300</xdr:rowOff>
                  </to>
                </anchor>
              </controlPr>
            </control>
          </mc:Choice>
        </mc:AlternateContent>
        <mc:AlternateContent xmlns:mc="http://schemas.openxmlformats.org/markup-compatibility/2006">
          <mc:Choice Requires="x14">
            <control shapeId="49291" r:id="rId75" name="Check Box 139">
              <controlPr locked="0" defaultSize="0" autoFill="0" autoLine="0" autoPict="0">
                <anchor moveWithCells="1">
                  <from>
                    <xdr:col>26</xdr:col>
                    <xdr:colOff>50800</xdr:colOff>
                    <xdr:row>20</xdr:row>
                    <xdr:rowOff>50800</xdr:rowOff>
                  </from>
                  <to>
                    <xdr:col>26</xdr:col>
                    <xdr:colOff>279400</xdr:colOff>
                    <xdr:row>20</xdr:row>
                    <xdr:rowOff>241300</xdr:rowOff>
                  </to>
                </anchor>
              </controlPr>
            </control>
          </mc:Choice>
        </mc:AlternateContent>
        <mc:AlternateContent xmlns:mc="http://schemas.openxmlformats.org/markup-compatibility/2006">
          <mc:Choice Requires="x14">
            <control shapeId="49292" r:id="rId76" name="Check Box 140">
              <controlPr locked="0" defaultSize="0" autoFill="0" autoLine="0" autoPict="0">
                <anchor moveWithCells="1">
                  <from>
                    <xdr:col>27</xdr:col>
                    <xdr:colOff>38100</xdr:colOff>
                    <xdr:row>20</xdr:row>
                    <xdr:rowOff>50800</xdr:rowOff>
                  </from>
                  <to>
                    <xdr:col>27</xdr:col>
                    <xdr:colOff>304800</xdr:colOff>
                    <xdr:row>20</xdr:row>
                    <xdr:rowOff>241300</xdr:rowOff>
                  </to>
                </anchor>
              </controlPr>
            </control>
          </mc:Choice>
        </mc:AlternateContent>
        <mc:AlternateContent xmlns:mc="http://schemas.openxmlformats.org/markup-compatibility/2006">
          <mc:Choice Requires="x14">
            <control shapeId="49293" r:id="rId77" name="Check Box 141">
              <controlPr locked="0" defaultSize="0" autoFill="0" autoLine="0" autoPict="0">
                <anchor moveWithCells="1">
                  <from>
                    <xdr:col>24</xdr:col>
                    <xdr:colOff>50800</xdr:colOff>
                    <xdr:row>22</xdr:row>
                    <xdr:rowOff>38100</xdr:rowOff>
                  </from>
                  <to>
                    <xdr:col>24</xdr:col>
                    <xdr:colOff>279400</xdr:colOff>
                    <xdr:row>22</xdr:row>
                    <xdr:rowOff>241300</xdr:rowOff>
                  </to>
                </anchor>
              </controlPr>
            </control>
          </mc:Choice>
        </mc:AlternateContent>
        <mc:AlternateContent xmlns:mc="http://schemas.openxmlformats.org/markup-compatibility/2006">
          <mc:Choice Requires="x14">
            <control shapeId="49294" r:id="rId78" name="Check Box 142">
              <controlPr locked="0" defaultSize="0" autoFill="0" autoLine="0" autoPict="0">
                <anchor moveWithCells="1">
                  <from>
                    <xdr:col>25</xdr:col>
                    <xdr:colOff>25400</xdr:colOff>
                    <xdr:row>22</xdr:row>
                    <xdr:rowOff>38100</xdr:rowOff>
                  </from>
                  <to>
                    <xdr:col>25</xdr:col>
                    <xdr:colOff>304800</xdr:colOff>
                    <xdr:row>22</xdr:row>
                    <xdr:rowOff>241300</xdr:rowOff>
                  </to>
                </anchor>
              </controlPr>
            </control>
          </mc:Choice>
        </mc:AlternateContent>
        <mc:AlternateContent xmlns:mc="http://schemas.openxmlformats.org/markup-compatibility/2006">
          <mc:Choice Requires="x14">
            <control shapeId="49295" r:id="rId79" name="Check Box 143">
              <controlPr locked="0" defaultSize="0" autoFill="0" autoLine="0" autoPict="0">
                <anchor moveWithCells="1">
                  <from>
                    <xdr:col>26</xdr:col>
                    <xdr:colOff>25400</xdr:colOff>
                    <xdr:row>22</xdr:row>
                    <xdr:rowOff>38100</xdr:rowOff>
                  </from>
                  <to>
                    <xdr:col>26</xdr:col>
                    <xdr:colOff>304800</xdr:colOff>
                    <xdr:row>22</xdr:row>
                    <xdr:rowOff>241300</xdr:rowOff>
                  </to>
                </anchor>
              </controlPr>
            </control>
          </mc:Choice>
        </mc:AlternateContent>
        <mc:AlternateContent xmlns:mc="http://schemas.openxmlformats.org/markup-compatibility/2006">
          <mc:Choice Requires="x14">
            <control shapeId="49296" r:id="rId80" name="Check Box 144">
              <controlPr locked="0" defaultSize="0" autoFill="0" autoLine="0" autoPict="0">
                <anchor moveWithCells="1">
                  <from>
                    <xdr:col>27</xdr:col>
                    <xdr:colOff>25400</xdr:colOff>
                    <xdr:row>22</xdr:row>
                    <xdr:rowOff>38100</xdr:rowOff>
                  </from>
                  <to>
                    <xdr:col>27</xdr:col>
                    <xdr:colOff>304800</xdr:colOff>
                    <xdr:row>22</xdr:row>
                    <xdr:rowOff>241300</xdr:rowOff>
                  </to>
                </anchor>
              </controlPr>
            </control>
          </mc:Choice>
        </mc:AlternateContent>
        <mc:AlternateContent xmlns:mc="http://schemas.openxmlformats.org/markup-compatibility/2006">
          <mc:Choice Requires="x14">
            <control shapeId="49297" r:id="rId81" name="Check Box 145">
              <controlPr locked="0" defaultSize="0" autoFill="0" autoLine="0" autoPict="0">
                <anchor moveWithCells="1">
                  <from>
                    <xdr:col>24</xdr:col>
                    <xdr:colOff>38100</xdr:colOff>
                    <xdr:row>23</xdr:row>
                    <xdr:rowOff>50800</xdr:rowOff>
                  </from>
                  <to>
                    <xdr:col>24</xdr:col>
                    <xdr:colOff>304800</xdr:colOff>
                    <xdr:row>23</xdr:row>
                    <xdr:rowOff>241300</xdr:rowOff>
                  </to>
                </anchor>
              </controlPr>
            </control>
          </mc:Choice>
        </mc:AlternateContent>
        <mc:AlternateContent xmlns:mc="http://schemas.openxmlformats.org/markup-compatibility/2006">
          <mc:Choice Requires="x14">
            <control shapeId="49298" r:id="rId82" name="Check Box 146">
              <controlPr locked="0" defaultSize="0" autoFill="0" autoLine="0" autoPict="0">
                <anchor moveWithCells="1">
                  <from>
                    <xdr:col>25</xdr:col>
                    <xdr:colOff>50800</xdr:colOff>
                    <xdr:row>23</xdr:row>
                    <xdr:rowOff>50800</xdr:rowOff>
                  </from>
                  <to>
                    <xdr:col>25</xdr:col>
                    <xdr:colOff>279400</xdr:colOff>
                    <xdr:row>23</xdr:row>
                    <xdr:rowOff>241300</xdr:rowOff>
                  </to>
                </anchor>
              </controlPr>
            </control>
          </mc:Choice>
        </mc:AlternateContent>
        <mc:AlternateContent xmlns:mc="http://schemas.openxmlformats.org/markup-compatibility/2006">
          <mc:Choice Requires="x14">
            <control shapeId="49299" r:id="rId83" name="Check Box 147">
              <controlPr locked="0" defaultSize="0" autoFill="0" autoLine="0" autoPict="0">
                <anchor moveWithCells="1">
                  <from>
                    <xdr:col>26</xdr:col>
                    <xdr:colOff>50800</xdr:colOff>
                    <xdr:row>23</xdr:row>
                    <xdr:rowOff>50800</xdr:rowOff>
                  </from>
                  <to>
                    <xdr:col>26</xdr:col>
                    <xdr:colOff>279400</xdr:colOff>
                    <xdr:row>23</xdr:row>
                    <xdr:rowOff>241300</xdr:rowOff>
                  </to>
                </anchor>
              </controlPr>
            </control>
          </mc:Choice>
        </mc:AlternateContent>
        <mc:AlternateContent xmlns:mc="http://schemas.openxmlformats.org/markup-compatibility/2006">
          <mc:Choice Requires="x14">
            <control shapeId="49300" r:id="rId84" name="Check Box 148">
              <controlPr locked="0" defaultSize="0" autoFill="0" autoLine="0" autoPict="0">
                <anchor moveWithCells="1">
                  <from>
                    <xdr:col>27</xdr:col>
                    <xdr:colOff>38100</xdr:colOff>
                    <xdr:row>23</xdr:row>
                    <xdr:rowOff>50800</xdr:rowOff>
                  </from>
                  <to>
                    <xdr:col>27</xdr:col>
                    <xdr:colOff>304800</xdr:colOff>
                    <xdr:row>23</xdr:row>
                    <xdr:rowOff>241300</xdr:rowOff>
                  </to>
                </anchor>
              </controlPr>
            </control>
          </mc:Choice>
        </mc:AlternateContent>
        <mc:AlternateContent xmlns:mc="http://schemas.openxmlformats.org/markup-compatibility/2006">
          <mc:Choice Requires="x14">
            <control shapeId="49301" r:id="rId85" name="Check Box 149">
              <controlPr locked="0" defaultSize="0" autoFill="0" autoLine="0" autoPict="0">
                <anchor moveWithCells="1">
                  <from>
                    <xdr:col>24</xdr:col>
                    <xdr:colOff>38100</xdr:colOff>
                    <xdr:row>24</xdr:row>
                    <xdr:rowOff>50800</xdr:rowOff>
                  </from>
                  <to>
                    <xdr:col>24</xdr:col>
                    <xdr:colOff>304800</xdr:colOff>
                    <xdr:row>24</xdr:row>
                    <xdr:rowOff>228600</xdr:rowOff>
                  </to>
                </anchor>
              </controlPr>
            </control>
          </mc:Choice>
        </mc:AlternateContent>
        <mc:AlternateContent xmlns:mc="http://schemas.openxmlformats.org/markup-compatibility/2006">
          <mc:Choice Requires="x14">
            <control shapeId="49302" r:id="rId86" name="Check Box 150">
              <controlPr locked="0" defaultSize="0" autoFill="0" autoLine="0" autoPict="0">
                <anchor moveWithCells="1">
                  <from>
                    <xdr:col>25</xdr:col>
                    <xdr:colOff>50800</xdr:colOff>
                    <xdr:row>24</xdr:row>
                    <xdr:rowOff>50800</xdr:rowOff>
                  </from>
                  <to>
                    <xdr:col>25</xdr:col>
                    <xdr:colOff>279400</xdr:colOff>
                    <xdr:row>24</xdr:row>
                    <xdr:rowOff>241300</xdr:rowOff>
                  </to>
                </anchor>
              </controlPr>
            </control>
          </mc:Choice>
        </mc:AlternateContent>
        <mc:AlternateContent xmlns:mc="http://schemas.openxmlformats.org/markup-compatibility/2006">
          <mc:Choice Requires="x14">
            <control shapeId="49303" r:id="rId87" name="Check Box 151">
              <controlPr locked="0" defaultSize="0" autoFill="0" autoLine="0" autoPict="0">
                <anchor moveWithCells="1">
                  <from>
                    <xdr:col>26</xdr:col>
                    <xdr:colOff>50800</xdr:colOff>
                    <xdr:row>24</xdr:row>
                    <xdr:rowOff>50800</xdr:rowOff>
                  </from>
                  <to>
                    <xdr:col>26</xdr:col>
                    <xdr:colOff>279400</xdr:colOff>
                    <xdr:row>24</xdr:row>
                    <xdr:rowOff>241300</xdr:rowOff>
                  </to>
                </anchor>
              </controlPr>
            </control>
          </mc:Choice>
        </mc:AlternateContent>
        <mc:AlternateContent xmlns:mc="http://schemas.openxmlformats.org/markup-compatibility/2006">
          <mc:Choice Requires="x14">
            <control shapeId="49304" r:id="rId88" name="Check Box 152">
              <controlPr locked="0" defaultSize="0" autoFill="0" autoLine="0" autoPict="0">
                <anchor moveWithCells="1">
                  <from>
                    <xdr:col>27</xdr:col>
                    <xdr:colOff>38100</xdr:colOff>
                    <xdr:row>24</xdr:row>
                    <xdr:rowOff>50800</xdr:rowOff>
                  </from>
                  <to>
                    <xdr:col>27</xdr:col>
                    <xdr:colOff>304800</xdr:colOff>
                    <xdr:row>24</xdr:row>
                    <xdr:rowOff>228600</xdr:rowOff>
                  </to>
                </anchor>
              </controlPr>
            </control>
          </mc:Choice>
        </mc:AlternateContent>
        <mc:AlternateContent xmlns:mc="http://schemas.openxmlformats.org/markup-compatibility/2006">
          <mc:Choice Requires="x14">
            <control shapeId="49305" r:id="rId89" name="Check Box 153">
              <controlPr locked="0" defaultSize="0" autoFill="0" autoLine="0" autoPict="0">
                <anchor moveWithCells="1">
                  <from>
                    <xdr:col>24</xdr:col>
                    <xdr:colOff>38100</xdr:colOff>
                    <xdr:row>25</xdr:row>
                    <xdr:rowOff>38100</xdr:rowOff>
                  </from>
                  <to>
                    <xdr:col>24</xdr:col>
                    <xdr:colOff>304800</xdr:colOff>
                    <xdr:row>25</xdr:row>
                    <xdr:rowOff>241300</xdr:rowOff>
                  </to>
                </anchor>
              </controlPr>
            </control>
          </mc:Choice>
        </mc:AlternateContent>
        <mc:AlternateContent xmlns:mc="http://schemas.openxmlformats.org/markup-compatibility/2006">
          <mc:Choice Requires="x14">
            <control shapeId="49306" r:id="rId90" name="Check Box 154">
              <controlPr locked="0" defaultSize="0" autoFill="0" autoLine="0" autoPict="0">
                <anchor moveWithCells="1">
                  <from>
                    <xdr:col>25</xdr:col>
                    <xdr:colOff>50800</xdr:colOff>
                    <xdr:row>25</xdr:row>
                    <xdr:rowOff>38100</xdr:rowOff>
                  </from>
                  <to>
                    <xdr:col>25</xdr:col>
                    <xdr:colOff>279400</xdr:colOff>
                    <xdr:row>25</xdr:row>
                    <xdr:rowOff>241300</xdr:rowOff>
                  </to>
                </anchor>
              </controlPr>
            </control>
          </mc:Choice>
        </mc:AlternateContent>
        <mc:AlternateContent xmlns:mc="http://schemas.openxmlformats.org/markup-compatibility/2006">
          <mc:Choice Requires="x14">
            <control shapeId="49307" r:id="rId91" name="Check Box 155">
              <controlPr locked="0" defaultSize="0" autoFill="0" autoLine="0" autoPict="0">
                <anchor moveWithCells="1">
                  <from>
                    <xdr:col>26</xdr:col>
                    <xdr:colOff>25400</xdr:colOff>
                    <xdr:row>25</xdr:row>
                    <xdr:rowOff>38100</xdr:rowOff>
                  </from>
                  <to>
                    <xdr:col>26</xdr:col>
                    <xdr:colOff>304800</xdr:colOff>
                    <xdr:row>25</xdr:row>
                    <xdr:rowOff>241300</xdr:rowOff>
                  </to>
                </anchor>
              </controlPr>
            </control>
          </mc:Choice>
        </mc:AlternateContent>
        <mc:AlternateContent xmlns:mc="http://schemas.openxmlformats.org/markup-compatibility/2006">
          <mc:Choice Requires="x14">
            <control shapeId="49308" r:id="rId92" name="Check Box 156">
              <controlPr locked="0" defaultSize="0" autoFill="0" autoLine="0" autoPict="0" macro="[0]!CheckBox84_Click">
                <anchor moveWithCells="1">
                  <from>
                    <xdr:col>27</xdr:col>
                    <xdr:colOff>50800</xdr:colOff>
                    <xdr:row>25</xdr:row>
                    <xdr:rowOff>50800</xdr:rowOff>
                  </from>
                  <to>
                    <xdr:col>27</xdr:col>
                    <xdr:colOff>279400</xdr:colOff>
                    <xdr:row>25</xdr:row>
                    <xdr:rowOff>241300</xdr:rowOff>
                  </to>
                </anchor>
              </controlPr>
            </control>
          </mc:Choice>
        </mc:AlternateContent>
        <mc:AlternateContent xmlns:mc="http://schemas.openxmlformats.org/markup-compatibility/2006">
          <mc:Choice Requires="x14">
            <control shapeId="49309" r:id="rId93" name="Check Box 157">
              <controlPr locked="0" defaultSize="0" autoFill="0" autoLine="0" autoPict="0">
                <anchor moveWithCells="1">
                  <from>
                    <xdr:col>24</xdr:col>
                    <xdr:colOff>25400</xdr:colOff>
                    <xdr:row>26</xdr:row>
                    <xdr:rowOff>50800</xdr:rowOff>
                  </from>
                  <to>
                    <xdr:col>24</xdr:col>
                    <xdr:colOff>304800</xdr:colOff>
                    <xdr:row>26</xdr:row>
                    <xdr:rowOff>241300</xdr:rowOff>
                  </to>
                </anchor>
              </controlPr>
            </control>
          </mc:Choice>
        </mc:AlternateContent>
        <mc:AlternateContent xmlns:mc="http://schemas.openxmlformats.org/markup-compatibility/2006">
          <mc:Choice Requires="x14">
            <control shapeId="49310" r:id="rId94" name="Check Box 158">
              <controlPr locked="0" defaultSize="0" autoFill="0" autoLine="0" autoPict="0">
                <anchor moveWithCells="1">
                  <from>
                    <xdr:col>25</xdr:col>
                    <xdr:colOff>38100</xdr:colOff>
                    <xdr:row>26</xdr:row>
                    <xdr:rowOff>50800</xdr:rowOff>
                  </from>
                  <to>
                    <xdr:col>25</xdr:col>
                    <xdr:colOff>304800</xdr:colOff>
                    <xdr:row>26</xdr:row>
                    <xdr:rowOff>241300</xdr:rowOff>
                  </to>
                </anchor>
              </controlPr>
            </control>
          </mc:Choice>
        </mc:AlternateContent>
        <mc:AlternateContent xmlns:mc="http://schemas.openxmlformats.org/markup-compatibility/2006">
          <mc:Choice Requires="x14">
            <control shapeId="49311" r:id="rId95" name="Check Box 159">
              <controlPr locked="0" defaultSize="0" autoFill="0" autoLine="0" autoPict="0">
                <anchor moveWithCells="1">
                  <from>
                    <xdr:col>26</xdr:col>
                    <xdr:colOff>38100</xdr:colOff>
                    <xdr:row>26</xdr:row>
                    <xdr:rowOff>38100</xdr:rowOff>
                  </from>
                  <to>
                    <xdr:col>26</xdr:col>
                    <xdr:colOff>304800</xdr:colOff>
                    <xdr:row>26</xdr:row>
                    <xdr:rowOff>241300</xdr:rowOff>
                  </to>
                </anchor>
              </controlPr>
            </control>
          </mc:Choice>
        </mc:AlternateContent>
        <mc:AlternateContent xmlns:mc="http://schemas.openxmlformats.org/markup-compatibility/2006">
          <mc:Choice Requires="x14">
            <control shapeId="49312" r:id="rId96" name="Check Box 160">
              <controlPr locked="0" defaultSize="0" autoFill="0" autoLine="0" autoPict="0">
                <anchor moveWithCells="1">
                  <from>
                    <xdr:col>27</xdr:col>
                    <xdr:colOff>50800</xdr:colOff>
                    <xdr:row>26</xdr:row>
                    <xdr:rowOff>38100</xdr:rowOff>
                  </from>
                  <to>
                    <xdr:col>27</xdr:col>
                    <xdr:colOff>279400</xdr:colOff>
                    <xdr:row>26</xdr:row>
                    <xdr:rowOff>241300</xdr:rowOff>
                  </to>
                </anchor>
              </controlPr>
            </control>
          </mc:Choice>
        </mc:AlternateContent>
        <mc:AlternateContent xmlns:mc="http://schemas.openxmlformats.org/markup-compatibility/2006">
          <mc:Choice Requires="x14">
            <control shapeId="49313" r:id="rId97" name="Check Box 161">
              <controlPr locked="0" defaultSize="0" autoFill="0" autoLine="0" autoPict="0">
                <anchor moveWithCells="1">
                  <from>
                    <xdr:col>24</xdr:col>
                    <xdr:colOff>38100</xdr:colOff>
                    <xdr:row>27</xdr:row>
                    <xdr:rowOff>50800</xdr:rowOff>
                  </from>
                  <to>
                    <xdr:col>24</xdr:col>
                    <xdr:colOff>304800</xdr:colOff>
                    <xdr:row>27</xdr:row>
                    <xdr:rowOff>241300</xdr:rowOff>
                  </to>
                </anchor>
              </controlPr>
            </control>
          </mc:Choice>
        </mc:AlternateContent>
        <mc:AlternateContent xmlns:mc="http://schemas.openxmlformats.org/markup-compatibility/2006">
          <mc:Choice Requires="x14">
            <control shapeId="49314" r:id="rId98" name="Check Box 162">
              <controlPr locked="0" defaultSize="0" autoFill="0" autoLine="0" autoPict="0">
                <anchor moveWithCells="1">
                  <from>
                    <xdr:col>25</xdr:col>
                    <xdr:colOff>38100</xdr:colOff>
                    <xdr:row>27</xdr:row>
                    <xdr:rowOff>50800</xdr:rowOff>
                  </from>
                  <to>
                    <xdr:col>25</xdr:col>
                    <xdr:colOff>304800</xdr:colOff>
                    <xdr:row>27</xdr:row>
                    <xdr:rowOff>241300</xdr:rowOff>
                  </to>
                </anchor>
              </controlPr>
            </control>
          </mc:Choice>
        </mc:AlternateContent>
        <mc:AlternateContent xmlns:mc="http://schemas.openxmlformats.org/markup-compatibility/2006">
          <mc:Choice Requires="x14">
            <control shapeId="49315" r:id="rId99" name="Check Box 163">
              <controlPr locked="0" defaultSize="0" autoFill="0" autoLine="0" autoPict="0">
                <anchor moveWithCells="1">
                  <from>
                    <xdr:col>26</xdr:col>
                    <xdr:colOff>38100</xdr:colOff>
                    <xdr:row>27</xdr:row>
                    <xdr:rowOff>50800</xdr:rowOff>
                  </from>
                  <to>
                    <xdr:col>26</xdr:col>
                    <xdr:colOff>304800</xdr:colOff>
                    <xdr:row>27</xdr:row>
                    <xdr:rowOff>241300</xdr:rowOff>
                  </to>
                </anchor>
              </controlPr>
            </control>
          </mc:Choice>
        </mc:AlternateContent>
        <mc:AlternateContent xmlns:mc="http://schemas.openxmlformats.org/markup-compatibility/2006">
          <mc:Choice Requires="x14">
            <control shapeId="49316" r:id="rId100" name="Check Box 164">
              <controlPr locked="0" defaultSize="0" autoFill="0" autoLine="0" autoPict="0">
                <anchor moveWithCells="1">
                  <from>
                    <xdr:col>27</xdr:col>
                    <xdr:colOff>38100</xdr:colOff>
                    <xdr:row>27</xdr:row>
                    <xdr:rowOff>38100</xdr:rowOff>
                  </from>
                  <to>
                    <xdr:col>27</xdr:col>
                    <xdr:colOff>304800</xdr:colOff>
                    <xdr:row>27</xdr:row>
                    <xdr:rowOff>254000</xdr:rowOff>
                  </to>
                </anchor>
              </controlPr>
            </control>
          </mc:Choice>
        </mc:AlternateContent>
        <mc:AlternateContent xmlns:mc="http://schemas.openxmlformats.org/markup-compatibility/2006">
          <mc:Choice Requires="x14">
            <control shapeId="49317" r:id="rId101" name="Check Box 165">
              <controlPr locked="0" defaultSize="0" autoFill="0" autoLine="0" autoPict="0">
                <anchor moveWithCells="1">
                  <from>
                    <xdr:col>24</xdr:col>
                    <xdr:colOff>38100</xdr:colOff>
                    <xdr:row>28</xdr:row>
                    <xdr:rowOff>50800</xdr:rowOff>
                  </from>
                  <to>
                    <xdr:col>24</xdr:col>
                    <xdr:colOff>304800</xdr:colOff>
                    <xdr:row>28</xdr:row>
                    <xdr:rowOff>228600</xdr:rowOff>
                  </to>
                </anchor>
              </controlPr>
            </control>
          </mc:Choice>
        </mc:AlternateContent>
        <mc:AlternateContent xmlns:mc="http://schemas.openxmlformats.org/markup-compatibility/2006">
          <mc:Choice Requires="x14">
            <control shapeId="49318" r:id="rId102" name="Check Box 166">
              <controlPr locked="0" defaultSize="0" autoFill="0" autoLine="0" autoPict="0">
                <anchor moveWithCells="1">
                  <from>
                    <xdr:col>25</xdr:col>
                    <xdr:colOff>38100</xdr:colOff>
                    <xdr:row>28</xdr:row>
                    <xdr:rowOff>50800</xdr:rowOff>
                  </from>
                  <to>
                    <xdr:col>25</xdr:col>
                    <xdr:colOff>304800</xdr:colOff>
                    <xdr:row>28</xdr:row>
                    <xdr:rowOff>241300</xdr:rowOff>
                  </to>
                </anchor>
              </controlPr>
            </control>
          </mc:Choice>
        </mc:AlternateContent>
        <mc:AlternateContent xmlns:mc="http://schemas.openxmlformats.org/markup-compatibility/2006">
          <mc:Choice Requires="x14">
            <control shapeId="49319" r:id="rId103" name="Check Box 167">
              <controlPr locked="0" defaultSize="0" autoFill="0" autoLine="0" autoPict="0">
                <anchor moveWithCells="1">
                  <from>
                    <xdr:col>26</xdr:col>
                    <xdr:colOff>38100</xdr:colOff>
                    <xdr:row>28</xdr:row>
                    <xdr:rowOff>50800</xdr:rowOff>
                  </from>
                  <to>
                    <xdr:col>26</xdr:col>
                    <xdr:colOff>304800</xdr:colOff>
                    <xdr:row>28</xdr:row>
                    <xdr:rowOff>228600</xdr:rowOff>
                  </to>
                </anchor>
              </controlPr>
            </control>
          </mc:Choice>
        </mc:AlternateContent>
        <mc:AlternateContent xmlns:mc="http://schemas.openxmlformats.org/markup-compatibility/2006">
          <mc:Choice Requires="x14">
            <control shapeId="49320" r:id="rId104" name="Check Box 168">
              <controlPr locked="0" defaultSize="0" autoFill="0" autoLine="0" autoPict="0">
                <anchor moveWithCells="1">
                  <from>
                    <xdr:col>27</xdr:col>
                    <xdr:colOff>25400</xdr:colOff>
                    <xdr:row>28</xdr:row>
                    <xdr:rowOff>38100</xdr:rowOff>
                  </from>
                  <to>
                    <xdr:col>27</xdr:col>
                    <xdr:colOff>304800</xdr:colOff>
                    <xdr:row>28</xdr:row>
                    <xdr:rowOff>241300</xdr:rowOff>
                  </to>
                </anchor>
              </controlPr>
            </control>
          </mc:Choice>
        </mc:AlternateContent>
        <mc:AlternateContent xmlns:mc="http://schemas.openxmlformats.org/markup-compatibility/2006">
          <mc:Choice Requires="x14">
            <control shapeId="49321" r:id="rId105" name="Check Box 169">
              <controlPr locked="0" defaultSize="0" autoFill="0" autoLine="0" autoPict="0">
                <anchor moveWithCells="1">
                  <from>
                    <xdr:col>24</xdr:col>
                    <xdr:colOff>38100</xdr:colOff>
                    <xdr:row>31</xdr:row>
                    <xdr:rowOff>38100</xdr:rowOff>
                  </from>
                  <to>
                    <xdr:col>24</xdr:col>
                    <xdr:colOff>304800</xdr:colOff>
                    <xdr:row>31</xdr:row>
                    <xdr:rowOff>241300</xdr:rowOff>
                  </to>
                </anchor>
              </controlPr>
            </control>
          </mc:Choice>
        </mc:AlternateContent>
        <mc:AlternateContent xmlns:mc="http://schemas.openxmlformats.org/markup-compatibility/2006">
          <mc:Choice Requires="x14">
            <control shapeId="49322" r:id="rId106" name="Check Box 170">
              <controlPr locked="0" defaultSize="0" autoFill="0" autoLine="0" autoPict="0">
                <anchor moveWithCells="1">
                  <from>
                    <xdr:col>25</xdr:col>
                    <xdr:colOff>38100</xdr:colOff>
                    <xdr:row>31</xdr:row>
                    <xdr:rowOff>50800</xdr:rowOff>
                  </from>
                  <to>
                    <xdr:col>25</xdr:col>
                    <xdr:colOff>304800</xdr:colOff>
                    <xdr:row>31</xdr:row>
                    <xdr:rowOff>241300</xdr:rowOff>
                  </to>
                </anchor>
              </controlPr>
            </control>
          </mc:Choice>
        </mc:AlternateContent>
        <mc:AlternateContent xmlns:mc="http://schemas.openxmlformats.org/markup-compatibility/2006">
          <mc:Choice Requires="x14">
            <control shapeId="49323" r:id="rId107" name="Check Box 171">
              <controlPr locked="0" defaultSize="0" autoFill="0" autoLine="0" autoPict="0">
                <anchor moveWithCells="1">
                  <from>
                    <xdr:col>26</xdr:col>
                    <xdr:colOff>38100</xdr:colOff>
                    <xdr:row>31</xdr:row>
                    <xdr:rowOff>38100</xdr:rowOff>
                  </from>
                  <to>
                    <xdr:col>26</xdr:col>
                    <xdr:colOff>304800</xdr:colOff>
                    <xdr:row>31</xdr:row>
                    <xdr:rowOff>241300</xdr:rowOff>
                  </to>
                </anchor>
              </controlPr>
            </control>
          </mc:Choice>
        </mc:AlternateContent>
        <mc:AlternateContent xmlns:mc="http://schemas.openxmlformats.org/markup-compatibility/2006">
          <mc:Choice Requires="x14">
            <control shapeId="49324" r:id="rId108" name="Check Box 172">
              <controlPr locked="0" defaultSize="0" autoFill="0" autoLine="0" autoPict="0">
                <anchor moveWithCells="1">
                  <from>
                    <xdr:col>27</xdr:col>
                    <xdr:colOff>50800</xdr:colOff>
                    <xdr:row>31</xdr:row>
                    <xdr:rowOff>50800</xdr:rowOff>
                  </from>
                  <to>
                    <xdr:col>27</xdr:col>
                    <xdr:colOff>279400</xdr:colOff>
                    <xdr:row>31</xdr:row>
                    <xdr:rowOff>241300</xdr:rowOff>
                  </to>
                </anchor>
              </controlPr>
            </control>
          </mc:Choice>
        </mc:AlternateContent>
        <mc:AlternateContent xmlns:mc="http://schemas.openxmlformats.org/markup-compatibility/2006">
          <mc:Choice Requires="x14">
            <control shapeId="49325" r:id="rId109" name="Check Box 173">
              <controlPr locked="0" defaultSize="0" autoFill="0" autoLine="0" autoPict="0">
                <anchor moveWithCells="1">
                  <from>
                    <xdr:col>24</xdr:col>
                    <xdr:colOff>50800</xdr:colOff>
                    <xdr:row>33</xdr:row>
                    <xdr:rowOff>50800</xdr:rowOff>
                  </from>
                  <to>
                    <xdr:col>24</xdr:col>
                    <xdr:colOff>279400</xdr:colOff>
                    <xdr:row>33</xdr:row>
                    <xdr:rowOff>241300</xdr:rowOff>
                  </to>
                </anchor>
              </controlPr>
            </control>
          </mc:Choice>
        </mc:AlternateContent>
        <mc:AlternateContent xmlns:mc="http://schemas.openxmlformats.org/markup-compatibility/2006">
          <mc:Choice Requires="x14">
            <control shapeId="49326" r:id="rId110" name="Check Box 174">
              <controlPr locked="0" defaultSize="0" autoFill="0" autoLine="0" autoPict="0">
                <anchor moveWithCells="1">
                  <from>
                    <xdr:col>25</xdr:col>
                    <xdr:colOff>50800</xdr:colOff>
                    <xdr:row>33</xdr:row>
                    <xdr:rowOff>50800</xdr:rowOff>
                  </from>
                  <to>
                    <xdr:col>25</xdr:col>
                    <xdr:colOff>279400</xdr:colOff>
                    <xdr:row>33</xdr:row>
                    <xdr:rowOff>241300</xdr:rowOff>
                  </to>
                </anchor>
              </controlPr>
            </control>
          </mc:Choice>
        </mc:AlternateContent>
        <mc:AlternateContent xmlns:mc="http://schemas.openxmlformats.org/markup-compatibility/2006">
          <mc:Choice Requires="x14">
            <control shapeId="49327" r:id="rId111" name="Check Box 175">
              <controlPr locked="0" defaultSize="0" autoFill="0" autoLine="0" autoPict="0">
                <anchor moveWithCells="1">
                  <from>
                    <xdr:col>26</xdr:col>
                    <xdr:colOff>25400</xdr:colOff>
                    <xdr:row>33</xdr:row>
                    <xdr:rowOff>38100</xdr:rowOff>
                  </from>
                  <to>
                    <xdr:col>26</xdr:col>
                    <xdr:colOff>317500</xdr:colOff>
                    <xdr:row>33</xdr:row>
                    <xdr:rowOff>241300</xdr:rowOff>
                  </to>
                </anchor>
              </controlPr>
            </control>
          </mc:Choice>
        </mc:AlternateContent>
        <mc:AlternateContent xmlns:mc="http://schemas.openxmlformats.org/markup-compatibility/2006">
          <mc:Choice Requires="x14">
            <control shapeId="49328" r:id="rId112" name="Check Box 176">
              <controlPr locked="0" defaultSize="0" autoFill="0" autoLine="0" autoPict="0">
                <anchor moveWithCells="1">
                  <from>
                    <xdr:col>27</xdr:col>
                    <xdr:colOff>50800</xdr:colOff>
                    <xdr:row>33</xdr:row>
                    <xdr:rowOff>50800</xdr:rowOff>
                  </from>
                  <to>
                    <xdr:col>27</xdr:col>
                    <xdr:colOff>279400</xdr:colOff>
                    <xdr:row>33</xdr:row>
                    <xdr:rowOff>241300</xdr:rowOff>
                  </to>
                </anchor>
              </controlPr>
            </control>
          </mc:Choice>
        </mc:AlternateContent>
        <mc:AlternateContent xmlns:mc="http://schemas.openxmlformats.org/markup-compatibility/2006">
          <mc:Choice Requires="x14">
            <control shapeId="49329" r:id="rId113" name="Check Box 177">
              <controlPr locked="0" defaultSize="0" autoFill="0" autoLine="0" autoPict="0">
                <anchor moveWithCells="1">
                  <from>
                    <xdr:col>24</xdr:col>
                    <xdr:colOff>63500</xdr:colOff>
                    <xdr:row>34</xdr:row>
                    <xdr:rowOff>50800</xdr:rowOff>
                  </from>
                  <to>
                    <xdr:col>24</xdr:col>
                    <xdr:colOff>279400</xdr:colOff>
                    <xdr:row>34</xdr:row>
                    <xdr:rowOff>228600</xdr:rowOff>
                  </to>
                </anchor>
              </controlPr>
            </control>
          </mc:Choice>
        </mc:AlternateContent>
        <mc:AlternateContent xmlns:mc="http://schemas.openxmlformats.org/markup-compatibility/2006">
          <mc:Choice Requires="x14">
            <control shapeId="49330" r:id="rId114" name="Check Box 178">
              <controlPr locked="0" defaultSize="0" autoFill="0" autoLine="0" autoPict="0">
                <anchor moveWithCells="1">
                  <from>
                    <xdr:col>25</xdr:col>
                    <xdr:colOff>50800</xdr:colOff>
                    <xdr:row>34</xdr:row>
                    <xdr:rowOff>50800</xdr:rowOff>
                  </from>
                  <to>
                    <xdr:col>25</xdr:col>
                    <xdr:colOff>279400</xdr:colOff>
                    <xdr:row>34</xdr:row>
                    <xdr:rowOff>241300</xdr:rowOff>
                  </to>
                </anchor>
              </controlPr>
            </control>
          </mc:Choice>
        </mc:AlternateContent>
        <mc:AlternateContent xmlns:mc="http://schemas.openxmlformats.org/markup-compatibility/2006">
          <mc:Choice Requires="x14">
            <control shapeId="49331" r:id="rId115" name="Check Box 179">
              <controlPr locked="0" defaultSize="0" autoFill="0" autoLine="0" autoPict="0">
                <anchor moveWithCells="1">
                  <from>
                    <xdr:col>26</xdr:col>
                    <xdr:colOff>25400</xdr:colOff>
                    <xdr:row>34</xdr:row>
                    <xdr:rowOff>50800</xdr:rowOff>
                  </from>
                  <to>
                    <xdr:col>26</xdr:col>
                    <xdr:colOff>317500</xdr:colOff>
                    <xdr:row>34</xdr:row>
                    <xdr:rowOff>228600</xdr:rowOff>
                  </to>
                </anchor>
              </controlPr>
            </control>
          </mc:Choice>
        </mc:AlternateContent>
        <mc:AlternateContent xmlns:mc="http://schemas.openxmlformats.org/markup-compatibility/2006">
          <mc:Choice Requires="x14">
            <control shapeId="49332" r:id="rId116" name="Check Box 180">
              <controlPr locked="0" defaultSize="0" autoFill="0" autoLine="0" autoPict="0">
                <anchor moveWithCells="1">
                  <from>
                    <xdr:col>27</xdr:col>
                    <xdr:colOff>50800</xdr:colOff>
                    <xdr:row>34</xdr:row>
                    <xdr:rowOff>50800</xdr:rowOff>
                  </from>
                  <to>
                    <xdr:col>27</xdr:col>
                    <xdr:colOff>279400</xdr:colOff>
                    <xdr:row>34</xdr:row>
                    <xdr:rowOff>241300</xdr:rowOff>
                  </to>
                </anchor>
              </controlPr>
            </control>
          </mc:Choice>
        </mc:AlternateContent>
        <mc:AlternateContent xmlns:mc="http://schemas.openxmlformats.org/markup-compatibility/2006">
          <mc:Choice Requires="x14">
            <control shapeId="49333" r:id="rId117" name="Check Box 181">
              <controlPr locked="0" defaultSize="0" autoFill="0" autoLine="0" autoPict="0">
                <anchor moveWithCells="1">
                  <from>
                    <xdr:col>24</xdr:col>
                    <xdr:colOff>50800</xdr:colOff>
                    <xdr:row>35</xdr:row>
                    <xdr:rowOff>38100</xdr:rowOff>
                  </from>
                  <to>
                    <xdr:col>24</xdr:col>
                    <xdr:colOff>304800</xdr:colOff>
                    <xdr:row>35</xdr:row>
                    <xdr:rowOff>241300</xdr:rowOff>
                  </to>
                </anchor>
              </controlPr>
            </control>
          </mc:Choice>
        </mc:AlternateContent>
        <mc:AlternateContent xmlns:mc="http://schemas.openxmlformats.org/markup-compatibility/2006">
          <mc:Choice Requires="x14">
            <control shapeId="49334" r:id="rId118" name="Check Box 182">
              <controlPr locked="0" defaultSize="0" autoFill="0" autoLine="0" autoPict="0">
                <anchor moveWithCells="1">
                  <from>
                    <xdr:col>25</xdr:col>
                    <xdr:colOff>50800</xdr:colOff>
                    <xdr:row>35</xdr:row>
                    <xdr:rowOff>38100</xdr:rowOff>
                  </from>
                  <to>
                    <xdr:col>25</xdr:col>
                    <xdr:colOff>304800</xdr:colOff>
                    <xdr:row>35</xdr:row>
                    <xdr:rowOff>241300</xdr:rowOff>
                  </to>
                </anchor>
              </controlPr>
            </control>
          </mc:Choice>
        </mc:AlternateContent>
        <mc:AlternateContent xmlns:mc="http://schemas.openxmlformats.org/markup-compatibility/2006">
          <mc:Choice Requires="x14">
            <control shapeId="49335" r:id="rId119" name="Check Box 183">
              <controlPr locked="0" defaultSize="0" autoFill="0" autoLine="0" autoPict="0">
                <anchor moveWithCells="1">
                  <from>
                    <xdr:col>26</xdr:col>
                    <xdr:colOff>25400</xdr:colOff>
                    <xdr:row>35</xdr:row>
                    <xdr:rowOff>38100</xdr:rowOff>
                  </from>
                  <to>
                    <xdr:col>26</xdr:col>
                    <xdr:colOff>304800</xdr:colOff>
                    <xdr:row>35</xdr:row>
                    <xdr:rowOff>241300</xdr:rowOff>
                  </to>
                </anchor>
              </controlPr>
            </control>
          </mc:Choice>
        </mc:AlternateContent>
        <mc:AlternateContent xmlns:mc="http://schemas.openxmlformats.org/markup-compatibility/2006">
          <mc:Choice Requires="x14">
            <control shapeId="49336" r:id="rId120" name="Check Box 184">
              <controlPr locked="0" defaultSize="0" autoFill="0" autoLine="0" autoPict="0" macro="[0]!CheckBox84_Click">
                <anchor moveWithCells="1">
                  <from>
                    <xdr:col>27</xdr:col>
                    <xdr:colOff>38100</xdr:colOff>
                    <xdr:row>35</xdr:row>
                    <xdr:rowOff>50800</xdr:rowOff>
                  </from>
                  <to>
                    <xdr:col>27</xdr:col>
                    <xdr:colOff>304800</xdr:colOff>
                    <xdr:row>35</xdr:row>
                    <xdr:rowOff>228600</xdr:rowOff>
                  </to>
                </anchor>
              </controlPr>
            </control>
          </mc:Choice>
        </mc:AlternateContent>
        <mc:AlternateContent xmlns:mc="http://schemas.openxmlformats.org/markup-compatibility/2006">
          <mc:Choice Requires="x14">
            <control shapeId="49337" r:id="rId121" name="Check Box 185">
              <controlPr locked="0" defaultSize="0" autoFill="0" autoLine="0" autoPict="0">
                <anchor moveWithCells="1">
                  <from>
                    <xdr:col>24</xdr:col>
                    <xdr:colOff>25400</xdr:colOff>
                    <xdr:row>37</xdr:row>
                    <xdr:rowOff>38100</xdr:rowOff>
                  </from>
                  <to>
                    <xdr:col>24</xdr:col>
                    <xdr:colOff>304800</xdr:colOff>
                    <xdr:row>37</xdr:row>
                    <xdr:rowOff>241300</xdr:rowOff>
                  </to>
                </anchor>
              </controlPr>
            </control>
          </mc:Choice>
        </mc:AlternateContent>
        <mc:AlternateContent xmlns:mc="http://schemas.openxmlformats.org/markup-compatibility/2006">
          <mc:Choice Requires="x14">
            <control shapeId="49338" r:id="rId122" name="Check Box 186">
              <controlPr locked="0" defaultSize="0" autoFill="0" autoLine="0" autoPict="0">
                <anchor moveWithCells="1">
                  <from>
                    <xdr:col>25</xdr:col>
                    <xdr:colOff>63500</xdr:colOff>
                    <xdr:row>37</xdr:row>
                    <xdr:rowOff>38100</xdr:rowOff>
                  </from>
                  <to>
                    <xdr:col>25</xdr:col>
                    <xdr:colOff>279400</xdr:colOff>
                    <xdr:row>37</xdr:row>
                    <xdr:rowOff>241300</xdr:rowOff>
                  </to>
                </anchor>
              </controlPr>
            </control>
          </mc:Choice>
        </mc:AlternateContent>
        <mc:AlternateContent xmlns:mc="http://schemas.openxmlformats.org/markup-compatibility/2006">
          <mc:Choice Requires="x14">
            <control shapeId="49339" r:id="rId123" name="Check Box 187">
              <controlPr locked="0" defaultSize="0" autoFill="0" autoLine="0" autoPict="0">
                <anchor moveWithCells="1">
                  <from>
                    <xdr:col>26</xdr:col>
                    <xdr:colOff>25400</xdr:colOff>
                    <xdr:row>37</xdr:row>
                    <xdr:rowOff>38100</xdr:rowOff>
                  </from>
                  <to>
                    <xdr:col>26</xdr:col>
                    <xdr:colOff>304800</xdr:colOff>
                    <xdr:row>37</xdr:row>
                    <xdr:rowOff>241300</xdr:rowOff>
                  </to>
                </anchor>
              </controlPr>
            </control>
          </mc:Choice>
        </mc:AlternateContent>
        <mc:AlternateContent xmlns:mc="http://schemas.openxmlformats.org/markup-compatibility/2006">
          <mc:Choice Requires="x14">
            <control shapeId="49340" r:id="rId124" name="Check Box 188">
              <controlPr locked="0" defaultSize="0" autoFill="0" autoLine="0" autoPict="0">
                <anchor moveWithCells="1">
                  <from>
                    <xdr:col>27</xdr:col>
                    <xdr:colOff>38100</xdr:colOff>
                    <xdr:row>37</xdr:row>
                    <xdr:rowOff>38100</xdr:rowOff>
                  </from>
                  <to>
                    <xdr:col>27</xdr:col>
                    <xdr:colOff>304800</xdr:colOff>
                    <xdr:row>37</xdr:row>
                    <xdr:rowOff>241300</xdr:rowOff>
                  </to>
                </anchor>
              </controlPr>
            </control>
          </mc:Choice>
        </mc:AlternateContent>
        <mc:AlternateContent xmlns:mc="http://schemas.openxmlformats.org/markup-compatibility/2006">
          <mc:Choice Requires="x14">
            <control shapeId="49341" r:id="rId125" name="Check Box 189">
              <controlPr locked="0" defaultSize="0" autoFill="0" autoLine="0" autoPict="0">
                <anchor moveWithCells="1">
                  <from>
                    <xdr:col>24</xdr:col>
                    <xdr:colOff>50800</xdr:colOff>
                    <xdr:row>38</xdr:row>
                    <xdr:rowOff>50800</xdr:rowOff>
                  </from>
                  <to>
                    <xdr:col>24</xdr:col>
                    <xdr:colOff>279400</xdr:colOff>
                    <xdr:row>38</xdr:row>
                    <xdr:rowOff>241300</xdr:rowOff>
                  </to>
                </anchor>
              </controlPr>
            </control>
          </mc:Choice>
        </mc:AlternateContent>
        <mc:AlternateContent xmlns:mc="http://schemas.openxmlformats.org/markup-compatibility/2006">
          <mc:Choice Requires="x14">
            <control shapeId="49342" r:id="rId126" name="Check Box 190">
              <controlPr locked="0" defaultSize="0" autoFill="0" autoLine="0" autoPict="0">
                <anchor moveWithCells="1">
                  <from>
                    <xdr:col>25</xdr:col>
                    <xdr:colOff>50800</xdr:colOff>
                    <xdr:row>38</xdr:row>
                    <xdr:rowOff>50800</xdr:rowOff>
                  </from>
                  <to>
                    <xdr:col>25</xdr:col>
                    <xdr:colOff>279400</xdr:colOff>
                    <xdr:row>38</xdr:row>
                    <xdr:rowOff>241300</xdr:rowOff>
                  </to>
                </anchor>
              </controlPr>
            </control>
          </mc:Choice>
        </mc:AlternateContent>
        <mc:AlternateContent xmlns:mc="http://schemas.openxmlformats.org/markup-compatibility/2006">
          <mc:Choice Requires="x14">
            <control shapeId="49343" r:id="rId127" name="Check Box 191">
              <controlPr locked="0" defaultSize="0" autoFill="0" autoLine="0" autoPict="0">
                <anchor moveWithCells="1">
                  <from>
                    <xdr:col>26</xdr:col>
                    <xdr:colOff>50800</xdr:colOff>
                    <xdr:row>38</xdr:row>
                    <xdr:rowOff>50800</xdr:rowOff>
                  </from>
                  <to>
                    <xdr:col>26</xdr:col>
                    <xdr:colOff>304800</xdr:colOff>
                    <xdr:row>38</xdr:row>
                    <xdr:rowOff>241300</xdr:rowOff>
                  </to>
                </anchor>
              </controlPr>
            </control>
          </mc:Choice>
        </mc:AlternateContent>
        <mc:AlternateContent xmlns:mc="http://schemas.openxmlformats.org/markup-compatibility/2006">
          <mc:Choice Requires="x14">
            <control shapeId="49344" r:id="rId128" name="Check Box 192">
              <controlPr locked="0" defaultSize="0" autoFill="0" autoLine="0" autoPict="0">
                <anchor moveWithCells="1">
                  <from>
                    <xdr:col>27</xdr:col>
                    <xdr:colOff>38100</xdr:colOff>
                    <xdr:row>38</xdr:row>
                    <xdr:rowOff>38100</xdr:rowOff>
                  </from>
                  <to>
                    <xdr:col>27</xdr:col>
                    <xdr:colOff>304800</xdr:colOff>
                    <xdr:row>38</xdr:row>
                    <xdr:rowOff>241300</xdr:rowOff>
                  </to>
                </anchor>
              </controlPr>
            </control>
          </mc:Choice>
        </mc:AlternateContent>
        <mc:AlternateContent xmlns:mc="http://schemas.openxmlformats.org/markup-compatibility/2006">
          <mc:Choice Requires="x14">
            <control shapeId="49345" r:id="rId129" name="Check Box 193">
              <controlPr locked="0" defaultSize="0" autoFill="0" autoLine="0" autoPict="0">
                <anchor moveWithCells="1">
                  <from>
                    <xdr:col>24</xdr:col>
                    <xdr:colOff>50800</xdr:colOff>
                    <xdr:row>41</xdr:row>
                    <xdr:rowOff>50800</xdr:rowOff>
                  </from>
                  <to>
                    <xdr:col>24</xdr:col>
                    <xdr:colOff>279400</xdr:colOff>
                    <xdr:row>41</xdr:row>
                    <xdr:rowOff>228600</xdr:rowOff>
                  </to>
                </anchor>
              </controlPr>
            </control>
          </mc:Choice>
        </mc:AlternateContent>
        <mc:AlternateContent xmlns:mc="http://schemas.openxmlformats.org/markup-compatibility/2006">
          <mc:Choice Requires="x14">
            <control shapeId="49346" r:id="rId130" name="Check Box 194">
              <controlPr locked="0" defaultSize="0" autoFill="0" autoLine="0" autoPict="0">
                <anchor moveWithCells="1">
                  <from>
                    <xdr:col>25</xdr:col>
                    <xdr:colOff>50800</xdr:colOff>
                    <xdr:row>41</xdr:row>
                    <xdr:rowOff>38100</xdr:rowOff>
                  </from>
                  <to>
                    <xdr:col>25</xdr:col>
                    <xdr:colOff>304800</xdr:colOff>
                    <xdr:row>41</xdr:row>
                    <xdr:rowOff>241300</xdr:rowOff>
                  </to>
                </anchor>
              </controlPr>
            </control>
          </mc:Choice>
        </mc:AlternateContent>
        <mc:AlternateContent xmlns:mc="http://schemas.openxmlformats.org/markup-compatibility/2006">
          <mc:Choice Requires="x14">
            <control shapeId="49347" r:id="rId131" name="Check Box 195">
              <controlPr locked="0" defaultSize="0" autoFill="0" autoLine="0" autoPict="0">
                <anchor moveWithCells="1">
                  <from>
                    <xdr:col>26</xdr:col>
                    <xdr:colOff>50800</xdr:colOff>
                    <xdr:row>41</xdr:row>
                    <xdr:rowOff>50800</xdr:rowOff>
                  </from>
                  <to>
                    <xdr:col>26</xdr:col>
                    <xdr:colOff>304800</xdr:colOff>
                    <xdr:row>41</xdr:row>
                    <xdr:rowOff>241300</xdr:rowOff>
                  </to>
                </anchor>
              </controlPr>
            </control>
          </mc:Choice>
        </mc:AlternateContent>
        <mc:AlternateContent xmlns:mc="http://schemas.openxmlformats.org/markup-compatibility/2006">
          <mc:Choice Requires="x14">
            <control shapeId="49348" r:id="rId132" name="Check Box 196">
              <controlPr locked="0" defaultSize="0" autoFill="0" autoLine="0" autoPict="0">
                <anchor moveWithCells="1">
                  <from>
                    <xdr:col>27</xdr:col>
                    <xdr:colOff>38100</xdr:colOff>
                    <xdr:row>41</xdr:row>
                    <xdr:rowOff>38100</xdr:rowOff>
                  </from>
                  <to>
                    <xdr:col>27</xdr:col>
                    <xdr:colOff>304800</xdr:colOff>
                    <xdr:row>41</xdr:row>
                    <xdr:rowOff>241300</xdr:rowOff>
                  </to>
                </anchor>
              </controlPr>
            </control>
          </mc:Choice>
        </mc:AlternateContent>
        <mc:AlternateContent xmlns:mc="http://schemas.openxmlformats.org/markup-compatibility/2006">
          <mc:Choice Requires="x14">
            <control shapeId="49349" r:id="rId133" name="Check Box 197">
              <controlPr locked="0" defaultSize="0" autoFill="0" autoLine="0" autoPict="0">
                <anchor moveWithCells="1">
                  <from>
                    <xdr:col>24</xdr:col>
                    <xdr:colOff>50800</xdr:colOff>
                    <xdr:row>46</xdr:row>
                    <xdr:rowOff>50800</xdr:rowOff>
                  </from>
                  <to>
                    <xdr:col>24</xdr:col>
                    <xdr:colOff>279400</xdr:colOff>
                    <xdr:row>46</xdr:row>
                    <xdr:rowOff>241300</xdr:rowOff>
                  </to>
                </anchor>
              </controlPr>
            </control>
          </mc:Choice>
        </mc:AlternateContent>
        <mc:AlternateContent xmlns:mc="http://schemas.openxmlformats.org/markup-compatibility/2006">
          <mc:Choice Requires="x14">
            <control shapeId="49350" r:id="rId134" name="Check Box 198">
              <controlPr locked="0" defaultSize="0" autoFill="0" autoLine="0" autoPict="0">
                <anchor moveWithCells="1">
                  <from>
                    <xdr:col>25</xdr:col>
                    <xdr:colOff>50800</xdr:colOff>
                    <xdr:row>46</xdr:row>
                    <xdr:rowOff>50800</xdr:rowOff>
                  </from>
                  <to>
                    <xdr:col>25</xdr:col>
                    <xdr:colOff>279400</xdr:colOff>
                    <xdr:row>46</xdr:row>
                    <xdr:rowOff>241300</xdr:rowOff>
                  </to>
                </anchor>
              </controlPr>
            </control>
          </mc:Choice>
        </mc:AlternateContent>
        <mc:AlternateContent xmlns:mc="http://schemas.openxmlformats.org/markup-compatibility/2006">
          <mc:Choice Requires="x14">
            <control shapeId="49351" r:id="rId135" name="Check Box 199">
              <controlPr locked="0" defaultSize="0" autoFill="0" autoLine="0" autoPict="0">
                <anchor moveWithCells="1">
                  <from>
                    <xdr:col>26</xdr:col>
                    <xdr:colOff>50800</xdr:colOff>
                    <xdr:row>46</xdr:row>
                    <xdr:rowOff>38100</xdr:rowOff>
                  </from>
                  <to>
                    <xdr:col>26</xdr:col>
                    <xdr:colOff>304800</xdr:colOff>
                    <xdr:row>46</xdr:row>
                    <xdr:rowOff>241300</xdr:rowOff>
                  </to>
                </anchor>
              </controlPr>
            </control>
          </mc:Choice>
        </mc:AlternateContent>
        <mc:AlternateContent xmlns:mc="http://schemas.openxmlformats.org/markup-compatibility/2006">
          <mc:Choice Requires="x14">
            <control shapeId="49352" r:id="rId136" name="Check Box 200">
              <controlPr locked="0" defaultSize="0" autoFill="0" autoLine="0" autoPict="0">
                <anchor moveWithCells="1">
                  <from>
                    <xdr:col>27</xdr:col>
                    <xdr:colOff>50800</xdr:colOff>
                    <xdr:row>46</xdr:row>
                    <xdr:rowOff>50800</xdr:rowOff>
                  </from>
                  <to>
                    <xdr:col>27</xdr:col>
                    <xdr:colOff>279400</xdr:colOff>
                    <xdr:row>46</xdr:row>
                    <xdr:rowOff>241300</xdr:rowOff>
                  </to>
                </anchor>
              </controlPr>
            </control>
          </mc:Choice>
        </mc:AlternateContent>
        <mc:AlternateContent xmlns:mc="http://schemas.openxmlformats.org/markup-compatibility/2006">
          <mc:Choice Requires="x14">
            <control shapeId="49353" r:id="rId137" name="Check Box 201">
              <controlPr locked="0" defaultSize="0" autoFill="0" autoLine="0" autoPict="0">
                <anchor moveWithCells="1">
                  <from>
                    <xdr:col>24</xdr:col>
                    <xdr:colOff>38100</xdr:colOff>
                    <xdr:row>49</xdr:row>
                    <xdr:rowOff>50800</xdr:rowOff>
                  </from>
                  <to>
                    <xdr:col>24</xdr:col>
                    <xdr:colOff>304800</xdr:colOff>
                    <xdr:row>49</xdr:row>
                    <xdr:rowOff>241300</xdr:rowOff>
                  </to>
                </anchor>
              </controlPr>
            </control>
          </mc:Choice>
        </mc:AlternateContent>
        <mc:AlternateContent xmlns:mc="http://schemas.openxmlformats.org/markup-compatibility/2006">
          <mc:Choice Requires="x14">
            <control shapeId="49354" r:id="rId138" name="Check Box 202">
              <controlPr locked="0" defaultSize="0" autoFill="0" autoLine="0" autoPict="0">
                <anchor moveWithCells="1">
                  <from>
                    <xdr:col>25</xdr:col>
                    <xdr:colOff>50800</xdr:colOff>
                    <xdr:row>49</xdr:row>
                    <xdr:rowOff>50800</xdr:rowOff>
                  </from>
                  <to>
                    <xdr:col>25</xdr:col>
                    <xdr:colOff>304800</xdr:colOff>
                    <xdr:row>49</xdr:row>
                    <xdr:rowOff>241300</xdr:rowOff>
                  </to>
                </anchor>
              </controlPr>
            </control>
          </mc:Choice>
        </mc:AlternateContent>
        <mc:AlternateContent xmlns:mc="http://schemas.openxmlformats.org/markup-compatibility/2006">
          <mc:Choice Requires="x14">
            <control shapeId="49355" r:id="rId139" name="Check Box 203">
              <controlPr locked="0" defaultSize="0" autoFill="0" autoLine="0" autoPict="0">
                <anchor moveWithCells="1">
                  <from>
                    <xdr:col>26</xdr:col>
                    <xdr:colOff>38100</xdr:colOff>
                    <xdr:row>49</xdr:row>
                    <xdr:rowOff>50800</xdr:rowOff>
                  </from>
                  <to>
                    <xdr:col>26</xdr:col>
                    <xdr:colOff>304800</xdr:colOff>
                    <xdr:row>49</xdr:row>
                    <xdr:rowOff>241300</xdr:rowOff>
                  </to>
                </anchor>
              </controlPr>
            </control>
          </mc:Choice>
        </mc:AlternateContent>
        <mc:AlternateContent xmlns:mc="http://schemas.openxmlformats.org/markup-compatibility/2006">
          <mc:Choice Requires="x14">
            <control shapeId="49356" r:id="rId140" name="Check Box 204">
              <controlPr locked="0" defaultSize="0" autoFill="0" autoLine="0" autoPict="0">
                <anchor moveWithCells="1">
                  <from>
                    <xdr:col>27</xdr:col>
                    <xdr:colOff>38100</xdr:colOff>
                    <xdr:row>49</xdr:row>
                    <xdr:rowOff>50800</xdr:rowOff>
                  </from>
                  <to>
                    <xdr:col>27</xdr:col>
                    <xdr:colOff>304800</xdr:colOff>
                    <xdr:row>49</xdr:row>
                    <xdr:rowOff>241300</xdr:rowOff>
                  </to>
                </anchor>
              </controlPr>
            </control>
          </mc:Choice>
        </mc:AlternateContent>
        <mc:AlternateContent xmlns:mc="http://schemas.openxmlformats.org/markup-compatibility/2006">
          <mc:Choice Requires="x14">
            <control shapeId="49357" r:id="rId141" name="Check Box 205">
              <controlPr locked="0" defaultSize="0" autoFill="0" autoLine="0" autoPict="0">
                <anchor moveWithCells="1">
                  <from>
                    <xdr:col>24</xdr:col>
                    <xdr:colOff>50800</xdr:colOff>
                    <xdr:row>50</xdr:row>
                    <xdr:rowOff>50800</xdr:rowOff>
                  </from>
                  <to>
                    <xdr:col>24</xdr:col>
                    <xdr:colOff>279400</xdr:colOff>
                    <xdr:row>50</xdr:row>
                    <xdr:rowOff>241300</xdr:rowOff>
                  </to>
                </anchor>
              </controlPr>
            </control>
          </mc:Choice>
        </mc:AlternateContent>
        <mc:AlternateContent xmlns:mc="http://schemas.openxmlformats.org/markup-compatibility/2006">
          <mc:Choice Requires="x14">
            <control shapeId="49358" r:id="rId142" name="Check Box 206">
              <controlPr locked="0" defaultSize="0" autoFill="0" autoLine="0" autoPict="0">
                <anchor moveWithCells="1">
                  <from>
                    <xdr:col>25</xdr:col>
                    <xdr:colOff>38100</xdr:colOff>
                    <xdr:row>50</xdr:row>
                    <xdr:rowOff>50800</xdr:rowOff>
                  </from>
                  <to>
                    <xdr:col>25</xdr:col>
                    <xdr:colOff>304800</xdr:colOff>
                    <xdr:row>50</xdr:row>
                    <xdr:rowOff>241300</xdr:rowOff>
                  </to>
                </anchor>
              </controlPr>
            </control>
          </mc:Choice>
        </mc:AlternateContent>
        <mc:AlternateContent xmlns:mc="http://schemas.openxmlformats.org/markup-compatibility/2006">
          <mc:Choice Requires="x14">
            <control shapeId="49359" r:id="rId143" name="Check Box 207">
              <controlPr locked="0" defaultSize="0" autoFill="0" autoLine="0" autoPict="0">
                <anchor moveWithCells="1">
                  <from>
                    <xdr:col>26</xdr:col>
                    <xdr:colOff>25400</xdr:colOff>
                    <xdr:row>50</xdr:row>
                    <xdr:rowOff>50800</xdr:rowOff>
                  </from>
                  <to>
                    <xdr:col>26</xdr:col>
                    <xdr:colOff>304800</xdr:colOff>
                    <xdr:row>50</xdr:row>
                    <xdr:rowOff>241300</xdr:rowOff>
                  </to>
                </anchor>
              </controlPr>
            </control>
          </mc:Choice>
        </mc:AlternateContent>
        <mc:AlternateContent xmlns:mc="http://schemas.openxmlformats.org/markup-compatibility/2006">
          <mc:Choice Requires="x14">
            <control shapeId="49360" r:id="rId144" name="Check Box 208">
              <controlPr locked="0" defaultSize="0" autoFill="0" autoLine="0" autoPict="0" macro="[0]!CheckBox84_Click">
                <anchor moveWithCells="1">
                  <from>
                    <xdr:col>27</xdr:col>
                    <xdr:colOff>50800</xdr:colOff>
                    <xdr:row>50</xdr:row>
                    <xdr:rowOff>50800</xdr:rowOff>
                  </from>
                  <to>
                    <xdr:col>27</xdr:col>
                    <xdr:colOff>304800</xdr:colOff>
                    <xdr:row>50</xdr:row>
                    <xdr:rowOff>241300</xdr:rowOff>
                  </to>
                </anchor>
              </controlPr>
            </control>
          </mc:Choice>
        </mc:AlternateContent>
        <mc:AlternateContent xmlns:mc="http://schemas.openxmlformats.org/markup-compatibility/2006">
          <mc:Choice Requires="x14">
            <control shapeId="49361" r:id="rId145" name="Check Box 209">
              <controlPr locked="0" defaultSize="0" autoFill="0" autoLine="0" autoPict="0">
                <anchor moveWithCells="1">
                  <from>
                    <xdr:col>24</xdr:col>
                    <xdr:colOff>50800</xdr:colOff>
                    <xdr:row>8</xdr:row>
                    <xdr:rowOff>50800</xdr:rowOff>
                  </from>
                  <to>
                    <xdr:col>24</xdr:col>
                    <xdr:colOff>279400</xdr:colOff>
                    <xdr:row>8</xdr:row>
                    <xdr:rowOff>228600</xdr:rowOff>
                  </to>
                </anchor>
              </controlPr>
            </control>
          </mc:Choice>
        </mc:AlternateContent>
        <mc:AlternateContent xmlns:mc="http://schemas.openxmlformats.org/markup-compatibility/2006">
          <mc:Choice Requires="x14">
            <control shapeId="49362" r:id="rId146" name="Check Box 210">
              <controlPr locked="0" defaultSize="0" autoFill="0" autoLine="0" autoPict="0">
                <anchor moveWithCells="1">
                  <from>
                    <xdr:col>25</xdr:col>
                    <xdr:colOff>50800</xdr:colOff>
                    <xdr:row>8</xdr:row>
                    <xdr:rowOff>38100</xdr:rowOff>
                  </from>
                  <to>
                    <xdr:col>25</xdr:col>
                    <xdr:colOff>304800</xdr:colOff>
                    <xdr:row>8</xdr:row>
                    <xdr:rowOff>241300</xdr:rowOff>
                  </to>
                </anchor>
              </controlPr>
            </control>
          </mc:Choice>
        </mc:AlternateContent>
        <mc:AlternateContent xmlns:mc="http://schemas.openxmlformats.org/markup-compatibility/2006">
          <mc:Choice Requires="x14">
            <control shapeId="49363" r:id="rId147" name="Check Box 211">
              <controlPr locked="0" defaultSize="0" autoFill="0" autoLine="0" autoPict="0">
                <anchor moveWithCells="1">
                  <from>
                    <xdr:col>26</xdr:col>
                    <xdr:colOff>50800</xdr:colOff>
                    <xdr:row>8</xdr:row>
                    <xdr:rowOff>50800</xdr:rowOff>
                  </from>
                  <to>
                    <xdr:col>26</xdr:col>
                    <xdr:colOff>304800</xdr:colOff>
                    <xdr:row>8</xdr:row>
                    <xdr:rowOff>241300</xdr:rowOff>
                  </to>
                </anchor>
              </controlPr>
            </control>
          </mc:Choice>
        </mc:AlternateContent>
        <mc:AlternateContent xmlns:mc="http://schemas.openxmlformats.org/markup-compatibility/2006">
          <mc:Choice Requires="x14">
            <control shapeId="49364" r:id="rId148" name="Check Box 212">
              <controlPr locked="0" defaultSize="0" autoFill="0" autoLine="0" autoPict="0">
                <anchor moveWithCells="1">
                  <from>
                    <xdr:col>27</xdr:col>
                    <xdr:colOff>63500</xdr:colOff>
                    <xdr:row>8</xdr:row>
                    <xdr:rowOff>38100</xdr:rowOff>
                  </from>
                  <to>
                    <xdr:col>27</xdr:col>
                    <xdr:colOff>279400</xdr:colOff>
                    <xdr:row>8</xdr:row>
                    <xdr:rowOff>241300</xdr:rowOff>
                  </to>
                </anchor>
              </controlPr>
            </control>
          </mc:Choice>
        </mc:AlternateContent>
        <mc:AlternateContent xmlns:mc="http://schemas.openxmlformats.org/markup-compatibility/2006">
          <mc:Choice Requires="x14">
            <control shapeId="49365" r:id="rId149" name="Check Box 213">
              <controlPr locked="0" defaultSize="0" autoFill="0" autoLine="0" autoPict="0">
                <anchor moveWithCells="1">
                  <from>
                    <xdr:col>24</xdr:col>
                    <xdr:colOff>63500</xdr:colOff>
                    <xdr:row>9</xdr:row>
                    <xdr:rowOff>38100</xdr:rowOff>
                  </from>
                  <to>
                    <xdr:col>24</xdr:col>
                    <xdr:colOff>279400</xdr:colOff>
                    <xdr:row>9</xdr:row>
                    <xdr:rowOff>241300</xdr:rowOff>
                  </to>
                </anchor>
              </controlPr>
            </control>
          </mc:Choice>
        </mc:AlternateContent>
        <mc:AlternateContent xmlns:mc="http://schemas.openxmlformats.org/markup-compatibility/2006">
          <mc:Choice Requires="x14">
            <control shapeId="49366" r:id="rId150" name="Check Box 214">
              <controlPr locked="0" defaultSize="0" autoFill="0" autoLine="0" autoPict="0">
                <anchor moveWithCells="1">
                  <from>
                    <xdr:col>25</xdr:col>
                    <xdr:colOff>50800</xdr:colOff>
                    <xdr:row>9</xdr:row>
                    <xdr:rowOff>38100</xdr:rowOff>
                  </from>
                  <to>
                    <xdr:col>25</xdr:col>
                    <xdr:colOff>304800</xdr:colOff>
                    <xdr:row>9</xdr:row>
                    <xdr:rowOff>241300</xdr:rowOff>
                  </to>
                </anchor>
              </controlPr>
            </control>
          </mc:Choice>
        </mc:AlternateContent>
        <mc:AlternateContent xmlns:mc="http://schemas.openxmlformats.org/markup-compatibility/2006">
          <mc:Choice Requires="x14">
            <control shapeId="49367" r:id="rId151" name="Check Box 215">
              <controlPr locked="0" defaultSize="0" autoFill="0" autoLine="0" autoPict="0">
                <anchor moveWithCells="1">
                  <from>
                    <xdr:col>26</xdr:col>
                    <xdr:colOff>38100</xdr:colOff>
                    <xdr:row>9</xdr:row>
                    <xdr:rowOff>38100</xdr:rowOff>
                  </from>
                  <to>
                    <xdr:col>26</xdr:col>
                    <xdr:colOff>304800</xdr:colOff>
                    <xdr:row>9</xdr:row>
                    <xdr:rowOff>241300</xdr:rowOff>
                  </to>
                </anchor>
              </controlPr>
            </control>
          </mc:Choice>
        </mc:AlternateContent>
        <mc:AlternateContent xmlns:mc="http://schemas.openxmlformats.org/markup-compatibility/2006">
          <mc:Choice Requires="x14">
            <control shapeId="49368" r:id="rId152" name="Check Box 216">
              <controlPr locked="0" defaultSize="0" autoFill="0" autoLine="0" autoPict="0">
                <anchor moveWithCells="1">
                  <from>
                    <xdr:col>27</xdr:col>
                    <xdr:colOff>50800</xdr:colOff>
                    <xdr:row>9</xdr:row>
                    <xdr:rowOff>50800</xdr:rowOff>
                  </from>
                  <to>
                    <xdr:col>27</xdr:col>
                    <xdr:colOff>279400</xdr:colOff>
                    <xdr:row>9</xdr:row>
                    <xdr:rowOff>241300</xdr:rowOff>
                  </to>
                </anchor>
              </controlPr>
            </control>
          </mc:Choice>
        </mc:AlternateContent>
        <mc:AlternateContent xmlns:mc="http://schemas.openxmlformats.org/markup-compatibility/2006">
          <mc:Choice Requires="x14">
            <control shapeId="49369" r:id="rId153" name="Check Box 217">
              <controlPr locked="0" defaultSize="0" autoFill="0" autoLine="0" autoPict="0">
                <anchor moveWithCells="1">
                  <from>
                    <xdr:col>24</xdr:col>
                    <xdr:colOff>38100</xdr:colOff>
                    <xdr:row>45</xdr:row>
                    <xdr:rowOff>50800</xdr:rowOff>
                  </from>
                  <to>
                    <xdr:col>24</xdr:col>
                    <xdr:colOff>304800</xdr:colOff>
                    <xdr:row>45</xdr:row>
                    <xdr:rowOff>228600</xdr:rowOff>
                  </to>
                </anchor>
              </controlPr>
            </control>
          </mc:Choice>
        </mc:AlternateContent>
        <mc:AlternateContent xmlns:mc="http://schemas.openxmlformats.org/markup-compatibility/2006">
          <mc:Choice Requires="x14">
            <control shapeId="49370" r:id="rId154" name="Check Box 218">
              <controlPr locked="0" defaultSize="0" autoFill="0" autoLine="0" autoPict="0">
                <anchor moveWithCells="1">
                  <from>
                    <xdr:col>25</xdr:col>
                    <xdr:colOff>50800</xdr:colOff>
                    <xdr:row>45</xdr:row>
                    <xdr:rowOff>50800</xdr:rowOff>
                  </from>
                  <to>
                    <xdr:col>25</xdr:col>
                    <xdr:colOff>304800</xdr:colOff>
                    <xdr:row>45</xdr:row>
                    <xdr:rowOff>228600</xdr:rowOff>
                  </to>
                </anchor>
              </controlPr>
            </control>
          </mc:Choice>
        </mc:AlternateContent>
        <mc:AlternateContent xmlns:mc="http://schemas.openxmlformats.org/markup-compatibility/2006">
          <mc:Choice Requires="x14">
            <control shapeId="49371" r:id="rId155" name="Check Box 219">
              <controlPr locked="0" defaultSize="0" autoFill="0" autoLine="0" autoPict="0">
                <anchor moveWithCells="1">
                  <from>
                    <xdr:col>26</xdr:col>
                    <xdr:colOff>38100</xdr:colOff>
                    <xdr:row>45</xdr:row>
                    <xdr:rowOff>50800</xdr:rowOff>
                  </from>
                  <to>
                    <xdr:col>26</xdr:col>
                    <xdr:colOff>304800</xdr:colOff>
                    <xdr:row>45</xdr:row>
                    <xdr:rowOff>228600</xdr:rowOff>
                  </to>
                </anchor>
              </controlPr>
            </control>
          </mc:Choice>
        </mc:AlternateContent>
        <mc:AlternateContent xmlns:mc="http://schemas.openxmlformats.org/markup-compatibility/2006">
          <mc:Choice Requires="x14">
            <control shapeId="49372" r:id="rId156" name="Check Box 220">
              <controlPr locked="0" defaultSize="0" autoFill="0" autoLine="0" autoPict="0">
                <anchor moveWithCells="1">
                  <from>
                    <xdr:col>27</xdr:col>
                    <xdr:colOff>38100</xdr:colOff>
                    <xdr:row>45</xdr:row>
                    <xdr:rowOff>50800</xdr:rowOff>
                  </from>
                  <to>
                    <xdr:col>27</xdr:col>
                    <xdr:colOff>304800</xdr:colOff>
                    <xdr:row>45</xdr:row>
                    <xdr:rowOff>241300</xdr:rowOff>
                  </to>
                </anchor>
              </controlPr>
            </control>
          </mc:Choice>
        </mc:AlternateContent>
        <mc:AlternateContent xmlns:mc="http://schemas.openxmlformats.org/markup-compatibility/2006">
          <mc:Choice Requires="x14">
            <control shapeId="49373" r:id="rId157" name="Check Box 221">
              <controlPr locked="0" defaultSize="0" autoFill="0" autoLine="0" autoPict="0">
                <anchor moveWithCells="1">
                  <from>
                    <xdr:col>24</xdr:col>
                    <xdr:colOff>50800</xdr:colOff>
                    <xdr:row>39</xdr:row>
                    <xdr:rowOff>50800</xdr:rowOff>
                  </from>
                  <to>
                    <xdr:col>24</xdr:col>
                    <xdr:colOff>279400</xdr:colOff>
                    <xdr:row>39</xdr:row>
                    <xdr:rowOff>241300</xdr:rowOff>
                  </to>
                </anchor>
              </controlPr>
            </control>
          </mc:Choice>
        </mc:AlternateContent>
        <mc:AlternateContent xmlns:mc="http://schemas.openxmlformats.org/markup-compatibility/2006">
          <mc:Choice Requires="x14">
            <control shapeId="49374" r:id="rId158" name="Check Box 222">
              <controlPr locked="0" defaultSize="0" autoFill="0" autoLine="0" autoPict="0">
                <anchor moveWithCells="1">
                  <from>
                    <xdr:col>25</xdr:col>
                    <xdr:colOff>38100</xdr:colOff>
                    <xdr:row>39</xdr:row>
                    <xdr:rowOff>50800</xdr:rowOff>
                  </from>
                  <to>
                    <xdr:col>25</xdr:col>
                    <xdr:colOff>304800</xdr:colOff>
                    <xdr:row>39</xdr:row>
                    <xdr:rowOff>228600</xdr:rowOff>
                  </to>
                </anchor>
              </controlPr>
            </control>
          </mc:Choice>
        </mc:AlternateContent>
        <mc:AlternateContent xmlns:mc="http://schemas.openxmlformats.org/markup-compatibility/2006">
          <mc:Choice Requires="x14">
            <control shapeId="49375" r:id="rId159" name="Check Box 223">
              <controlPr locked="0" defaultSize="0" autoFill="0" autoLine="0" autoPict="0">
                <anchor moveWithCells="1">
                  <from>
                    <xdr:col>26</xdr:col>
                    <xdr:colOff>25400</xdr:colOff>
                    <xdr:row>39</xdr:row>
                    <xdr:rowOff>50800</xdr:rowOff>
                  </from>
                  <to>
                    <xdr:col>26</xdr:col>
                    <xdr:colOff>304800</xdr:colOff>
                    <xdr:row>39</xdr:row>
                    <xdr:rowOff>228600</xdr:rowOff>
                  </to>
                </anchor>
              </controlPr>
            </control>
          </mc:Choice>
        </mc:AlternateContent>
        <mc:AlternateContent xmlns:mc="http://schemas.openxmlformats.org/markup-compatibility/2006">
          <mc:Choice Requires="x14">
            <control shapeId="49376" r:id="rId160" name="Check Box 224">
              <controlPr locked="0" defaultSize="0" autoFill="0" autoLine="0" autoPict="0">
                <anchor moveWithCells="1">
                  <from>
                    <xdr:col>27</xdr:col>
                    <xdr:colOff>38100</xdr:colOff>
                    <xdr:row>39</xdr:row>
                    <xdr:rowOff>50800</xdr:rowOff>
                  </from>
                  <to>
                    <xdr:col>27</xdr:col>
                    <xdr:colOff>304800</xdr:colOff>
                    <xdr:row>39</xdr:row>
                    <xdr:rowOff>228600</xdr:rowOff>
                  </to>
                </anchor>
              </controlPr>
            </control>
          </mc:Choice>
        </mc:AlternateContent>
        <mc:AlternateContent xmlns:mc="http://schemas.openxmlformats.org/markup-compatibility/2006">
          <mc:Choice Requires="x14">
            <control shapeId="49377" r:id="rId161" name="Check Box 225">
              <controlPr locked="0" defaultSize="0" autoFill="0" autoLine="0" autoPict="0">
                <anchor moveWithCells="1">
                  <from>
                    <xdr:col>24</xdr:col>
                    <xdr:colOff>38100</xdr:colOff>
                    <xdr:row>40</xdr:row>
                    <xdr:rowOff>38100</xdr:rowOff>
                  </from>
                  <to>
                    <xdr:col>24</xdr:col>
                    <xdr:colOff>304800</xdr:colOff>
                    <xdr:row>40</xdr:row>
                    <xdr:rowOff>241300</xdr:rowOff>
                  </to>
                </anchor>
              </controlPr>
            </control>
          </mc:Choice>
        </mc:AlternateContent>
        <mc:AlternateContent xmlns:mc="http://schemas.openxmlformats.org/markup-compatibility/2006">
          <mc:Choice Requires="x14">
            <control shapeId="49378" r:id="rId162" name="Check Box 226">
              <controlPr locked="0" defaultSize="0" autoFill="0" autoLine="0" autoPict="0">
                <anchor moveWithCells="1">
                  <from>
                    <xdr:col>25</xdr:col>
                    <xdr:colOff>50800</xdr:colOff>
                    <xdr:row>40</xdr:row>
                    <xdr:rowOff>38100</xdr:rowOff>
                  </from>
                  <to>
                    <xdr:col>25</xdr:col>
                    <xdr:colOff>279400</xdr:colOff>
                    <xdr:row>40</xdr:row>
                    <xdr:rowOff>241300</xdr:rowOff>
                  </to>
                </anchor>
              </controlPr>
            </control>
          </mc:Choice>
        </mc:AlternateContent>
        <mc:AlternateContent xmlns:mc="http://schemas.openxmlformats.org/markup-compatibility/2006">
          <mc:Choice Requires="x14">
            <control shapeId="49379" r:id="rId163" name="Check Box 227">
              <controlPr locked="0" defaultSize="0" autoFill="0" autoLine="0" autoPict="0">
                <anchor moveWithCells="1">
                  <from>
                    <xdr:col>26</xdr:col>
                    <xdr:colOff>38100</xdr:colOff>
                    <xdr:row>40</xdr:row>
                    <xdr:rowOff>38100</xdr:rowOff>
                  </from>
                  <to>
                    <xdr:col>26</xdr:col>
                    <xdr:colOff>304800</xdr:colOff>
                    <xdr:row>40</xdr:row>
                    <xdr:rowOff>241300</xdr:rowOff>
                  </to>
                </anchor>
              </controlPr>
            </control>
          </mc:Choice>
        </mc:AlternateContent>
        <mc:AlternateContent xmlns:mc="http://schemas.openxmlformats.org/markup-compatibility/2006">
          <mc:Choice Requires="x14">
            <control shapeId="49380" r:id="rId164" name="Check Box 228">
              <controlPr locked="0" defaultSize="0" autoFill="0" autoLine="0" autoPict="0" macro="[0]!CheckBox84_Click">
                <anchor moveWithCells="1">
                  <from>
                    <xdr:col>27</xdr:col>
                    <xdr:colOff>38100</xdr:colOff>
                    <xdr:row>40</xdr:row>
                    <xdr:rowOff>50800</xdr:rowOff>
                  </from>
                  <to>
                    <xdr:col>27</xdr:col>
                    <xdr:colOff>304800</xdr:colOff>
                    <xdr:row>40</xdr:row>
                    <xdr:rowOff>241300</xdr:rowOff>
                  </to>
                </anchor>
              </controlPr>
            </control>
          </mc:Choice>
        </mc:AlternateContent>
        <mc:AlternateContent xmlns:mc="http://schemas.openxmlformats.org/markup-compatibility/2006">
          <mc:Choice Requires="x14">
            <control shapeId="49381" r:id="rId165" name="Check Box 229">
              <controlPr locked="0" defaultSize="0" autoFill="0" autoLine="0" autoPict="0">
                <anchor moveWithCells="1">
                  <from>
                    <xdr:col>24</xdr:col>
                    <xdr:colOff>50800</xdr:colOff>
                    <xdr:row>51</xdr:row>
                    <xdr:rowOff>50800</xdr:rowOff>
                  </from>
                  <to>
                    <xdr:col>24</xdr:col>
                    <xdr:colOff>304800</xdr:colOff>
                    <xdr:row>51</xdr:row>
                    <xdr:rowOff>241300</xdr:rowOff>
                  </to>
                </anchor>
              </controlPr>
            </control>
          </mc:Choice>
        </mc:AlternateContent>
        <mc:AlternateContent xmlns:mc="http://schemas.openxmlformats.org/markup-compatibility/2006">
          <mc:Choice Requires="x14">
            <control shapeId="49382" r:id="rId166" name="Check Box 230">
              <controlPr locked="0" defaultSize="0" autoFill="0" autoLine="0" autoPict="0">
                <anchor moveWithCells="1">
                  <from>
                    <xdr:col>25</xdr:col>
                    <xdr:colOff>50800</xdr:colOff>
                    <xdr:row>51</xdr:row>
                    <xdr:rowOff>50800</xdr:rowOff>
                  </from>
                  <to>
                    <xdr:col>25</xdr:col>
                    <xdr:colOff>279400</xdr:colOff>
                    <xdr:row>51</xdr:row>
                    <xdr:rowOff>241300</xdr:rowOff>
                  </to>
                </anchor>
              </controlPr>
            </control>
          </mc:Choice>
        </mc:AlternateContent>
        <mc:AlternateContent xmlns:mc="http://schemas.openxmlformats.org/markup-compatibility/2006">
          <mc:Choice Requires="x14">
            <control shapeId="49383" r:id="rId167" name="Check Box 231">
              <controlPr locked="0" defaultSize="0" autoFill="0" autoLine="0" autoPict="0">
                <anchor moveWithCells="1">
                  <from>
                    <xdr:col>26</xdr:col>
                    <xdr:colOff>50800</xdr:colOff>
                    <xdr:row>51</xdr:row>
                    <xdr:rowOff>50800</xdr:rowOff>
                  </from>
                  <to>
                    <xdr:col>26</xdr:col>
                    <xdr:colOff>304800</xdr:colOff>
                    <xdr:row>51</xdr:row>
                    <xdr:rowOff>241300</xdr:rowOff>
                  </to>
                </anchor>
              </controlPr>
            </control>
          </mc:Choice>
        </mc:AlternateContent>
        <mc:AlternateContent xmlns:mc="http://schemas.openxmlformats.org/markup-compatibility/2006">
          <mc:Choice Requires="x14">
            <control shapeId="49384" r:id="rId168" name="Check Box 232">
              <controlPr locked="0" defaultSize="0" autoFill="0" autoLine="0" autoPict="0">
                <anchor moveWithCells="1">
                  <from>
                    <xdr:col>27</xdr:col>
                    <xdr:colOff>50800</xdr:colOff>
                    <xdr:row>51</xdr:row>
                    <xdr:rowOff>38100</xdr:rowOff>
                  </from>
                  <to>
                    <xdr:col>27</xdr:col>
                    <xdr:colOff>279400</xdr:colOff>
                    <xdr:row>51</xdr:row>
                    <xdr:rowOff>254000</xdr:rowOff>
                  </to>
                </anchor>
              </controlPr>
            </control>
          </mc:Choice>
        </mc:AlternateContent>
        <mc:AlternateContent xmlns:mc="http://schemas.openxmlformats.org/markup-compatibility/2006">
          <mc:Choice Requires="x14">
            <control shapeId="49385" r:id="rId169" name="Check Box 233">
              <controlPr locked="0" defaultSize="0" autoFill="0" autoLine="0" autoPict="0">
                <anchor moveWithCells="1">
                  <from>
                    <xdr:col>24</xdr:col>
                    <xdr:colOff>50800</xdr:colOff>
                    <xdr:row>13</xdr:row>
                    <xdr:rowOff>50800</xdr:rowOff>
                  </from>
                  <to>
                    <xdr:col>24</xdr:col>
                    <xdr:colOff>279400</xdr:colOff>
                    <xdr:row>13</xdr:row>
                    <xdr:rowOff>228600</xdr:rowOff>
                  </to>
                </anchor>
              </controlPr>
            </control>
          </mc:Choice>
        </mc:AlternateContent>
        <mc:AlternateContent xmlns:mc="http://schemas.openxmlformats.org/markup-compatibility/2006">
          <mc:Choice Requires="x14">
            <control shapeId="49386" r:id="rId170" name="Check Box 234">
              <controlPr locked="0" defaultSize="0" autoFill="0" autoLine="0" autoPict="0">
                <anchor moveWithCells="1">
                  <from>
                    <xdr:col>25</xdr:col>
                    <xdr:colOff>38100</xdr:colOff>
                    <xdr:row>13</xdr:row>
                    <xdr:rowOff>50800</xdr:rowOff>
                  </from>
                  <to>
                    <xdr:col>25</xdr:col>
                    <xdr:colOff>304800</xdr:colOff>
                    <xdr:row>13</xdr:row>
                    <xdr:rowOff>241300</xdr:rowOff>
                  </to>
                </anchor>
              </controlPr>
            </control>
          </mc:Choice>
        </mc:AlternateContent>
        <mc:AlternateContent xmlns:mc="http://schemas.openxmlformats.org/markup-compatibility/2006">
          <mc:Choice Requires="x14">
            <control shapeId="49387" r:id="rId171" name="Check Box 235">
              <controlPr locked="0" defaultSize="0" autoFill="0" autoLine="0" autoPict="0">
                <anchor moveWithCells="1">
                  <from>
                    <xdr:col>26</xdr:col>
                    <xdr:colOff>38100</xdr:colOff>
                    <xdr:row>13</xdr:row>
                    <xdr:rowOff>50800</xdr:rowOff>
                  </from>
                  <to>
                    <xdr:col>26</xdr:col>
                    <xdr:colOff>304800</xdr:colOff>
                    <xdr:row>13</xdr:row>
                    <xdr:rowOff>228600</xdr:rowOff>
                  </to>
                </anchor>
              </controlPr>
            </control>
          </mc:Choice>
        </mc:AlternateContent>
        <mc:AlternateContent xmlns:mc="http://schemas.openxmlformats.org/markup-compatibility/2006">
          <mc:Choice Requires="x14">
            <control shapeId="49388" r:id="rId172" name="Check Box 236">
              <controlPr locked="0" defaultSize="0" autoFill="0" autoLine="0" autoPict="0">
                <anchor moveWithCells="1">
                  <from>
                    <xdr:col>27</xdr:col>
                    <xdr:colOff>38100</xdr:colOff>
                    <xdr:row>13</xdr:row>
                    <xdr:rowOff>50800</xdr:rowOff>
                  </from>
                  <to>
                    <xdr:col>27</xdr:col>
                    <xdr:colOff>304800</xdr:colOff>
                    <xdr:row>13</xdr:row>
                    <xdr:rowOff>241300</xdr:rowOff>
                  </to>
                </anchor>
              </controlPr>
            </control>
          </mc:Choice>
        </mc:AlternateContent>
        <mc:AlternateContent xmlns:mc="http://schemas.openxmlformats.org/markup-compatibility/2006">
          <mc:Choice Requires="x14">
            <control shapeId="49389" r:id="rId173" name="Check Box 237">
              <controlPr locked="0" defaultSize="0" autoFill="0" autoLine="0" autoPict="0">
                <anchor moveWithCells="1">
                  <from>
                    <xdr:col>24</xdr:col>
                    <xdr:colOff>25400</xdr:colOff>
                    <xdr:row>14</xdr:row>
                    <xdr:rowOff>38100</xdr:rowOff>
                  </from>
                  <to>
                    <xdr:col>24</xdr:col>
                    <xdr:colOff>304800</xdr:colOff>
                    <xdr:row>14</xdr:row>
                    <xdr:rowOff>241300</xdr:rowOff>
                  </to>
                </anchor>
              </controlPr>
            </control>
          </mc:Choice>
        </mc:AlternateContent>
        <mc:AlternateContent xmlns:mc="http://schemas.openxmlformats.org/markup-compatibility/2006">
          <mc:Choice Requires="x14">
            <control shapeId="49390" r:id="rId174" name="Check Box 238">
              <controlPr locked="0" defaultSize="0" autoFill="0" autoLine="0" autoPict="0">
                <anchor moveWithCells="1">
                  <from>
                    <xdr:col>25</xdr:col>
                    <xdr:colOff>38100</xdr:colOff>
                    <xdr:row>14</xdr:row>
                    <xdr:rowOff>38100</xdr:rowOff>
                  </from>
                  <to>
                    <xdr:col>25</xdr:col>
                    <xdr:colOff>304800</xdr:colOff>
                    <xdr:row>14</xdr:row>
                    <xdr:rowOff>241300</xdr:rowOff>
                  </to>
                </anchor>
              </controlPr>
            </control>
          </mc:Choice>
        </mc:AlternateContent>
        <mc:AlternateContent xmlns:mc="http://schemas.openxmlformats.org/markup-compatibility/2006">
          <mc:Choice Requires="x14">
            <control shapeId="49391" r:id="rId175" name="Check Box 239">
              <controlPr locked="0" defaultSize="0" autoFill="0" autoLine="0" autoPict="0">
                <anchor moveWithCells="1">
                  <from>
                    <xdr:col>26</xdr:col>
                    <xdr:colOff>25400</xdr:colOff>
                    <xdr:row>14</xdr:row>
                    <xdr:rowOff>38100</xdr:rowOff>
                  </from>
                  <to>
                    <xdr:col>26</xdr:col>
                    <xdr:colOff>304800</xdr:colOff>
                    <xdr:row>14</xdr:row>
                    <xdr:rowOff>241300</xdr:rowOff>
                  </to>
                </anchor>
              </controlPr>
            </control>
          </mc:Choice>
        </mc:AlternateContent>
        <mc:AlternateContent xmlns:mc="http://schemas.openxmlformats.org/markup-compatibility/2006">
          <mc:Choice Requires="x14">
            <control shapeId="49392" r:id="rId176" name="Check Box 240">
              <controlPr locked="0" defaultSize="0" autoFill="0" autoLine="0" autoPict="0" macro="[0]!CheckBox84_Click">
                <anchor moveWithCells="1">
                  <from>
                    <xdr:col>27</xdr:col>
                    <xdr:colOff>38100</xdr:colOff>
                    <xdr:row>14</xdr:row>
                    <xdr:rowOff>50800</xdr:rowOff>
                  </from>
                  <to>
                    <xdr:col>27</xdr:col>
                    <xdr:colOff>304800</xdr:colOff>
                    <xdr:row>14</xdr:row>
                    <xdr:rowOff>241300</xdr:rowOff>
                  </to>
                </anchor>
              </controlPr>
            </control>
          </mc:Choice>
        </mc:AlternateContent>
        <mc:AlternateContent xmlns:mc="http://schemas.openxmlformats.org/markup-compatibility/2006">
          <mc:Choice Requires="x14">
            <control shapeId="49393" r:id="rId177" name="Check Box 241">
              <controlPr locked="0" defaultSize="0" autoFill="0" autoLine="0" autoPict="0">
                <anchor moveWithCells="1">
                  <from>
                    <xdr:col>24</xdr:col>
                    <xdr:colOff>38100</xdr:colOff>
                    <xdr:row>42</xdr:row>
                    <xdr:rowOff>38100</xdr:rowOff>
                  </from>
                  <to>
                    <xdr:col>24</xdr:col>
                    <xdr:colOff>304800</xdr:colOff>
                    <xdr:row>42</xdr:row>
                    <xdr:rowOff>241300</xdr:rowOff>
                  </to>
                </anchor>
              </controlPr>
            </control>
          </mc:Choice>
        </mc:AlternateContent>
        <mc:AlternateContent xmlns:mc="http://schemas.openxmlformats.org/markup-compatibility/2006">
          <mc:Choice Requires="x14">
            <control shapeId="49394" r:id="rId178" name="Check Box 242">
              <controlPr locked="0" defaultSize="0" autoFill="0" autoLine="0" autoPict="0">
                <anchor moveWithCells="1">
                  <from>
                    <xdr:col>25</xdr:col>
                    <xdr:colOff>50800</xdr:colOff>
                    <xdr:row>42</xdr:row>
                    <xdr:rowOff>38100</xdr:rowOff>
                  </from>
                  <to>
                    <xdr:col>25</xdr:col>
                    <xdr:colOff>304800</xdr:colOff>
                    <xdr:row>42</xdr:row>
                    <xdr:rowOff>241300</xdr:rowOff>
                  </to>
                </anchor>
              </controlPr>
            </control>
          </mc:Choice>
        </mc:AlternateContent>
        <mc:AlternateContent xmlns:mc="http://schemas.openxmlformats.org/markup-compatibility/2006">
          <mc:Choice Requires="x14">
            <control shapeId="49395" r:id="rId179" name="Check Box 243">
              <controlPr locked="0" defaultSize="0" autoFill="0" autoLine="0" autoPict="0">
                <anchor moveWithCells="1">
                  <from>
                    <xdr:col>26</xdr:col>
                    <xdr:colOff>38100</xdr:colOff>
                    <xdr:row>42</xdr:row>
                    <xdr:rowOff>38100</xdr:rowOff>
                  </from>
                  <to>
                    <xdr:col>26</xdr:col>
                    <xdr:colOff>304800</xdr:colOff>
                    <xdr:row>42</xdr:row>
                    <xdr:rowOff>241300</xdr:rowOff>
                  </to>
                </anchor>
              </controlPr>
            </control>
          </mc:Choice>
        </mc:AlternateContent>
        <mc:AlternateContent xmlns:mc="http://schemas.openxmlformats.org/markup-compatibility/2006">
          <mc:Choice Requires="x14">
            <control shapeId="49396" r:id="rId180" name="Check Box 244">
              <controlPr locked="0" defaultSize="0" autoFill="0" autoLine="0" autoPict="0">
                <anchor moveWithCells="1">
                  <from>
                    <xdr:col>27</xdr:col>
                    <xdr:colOff>38100</xdr:colOff>
                    <xdr:row>42</xdr:row>
                    <xdr:rowOff>38100</xdr:rowOff>
                  </from>
                  <to>
                    <xdr:col>27</xdr:col>
                    <xdr:colOff>304800</xdr:colOff>
                    <xdr:row>42</xdr:row>
                    <xdr:rowOff>241300</xdr:rowOff>
                  </to>
                </anchor>
              </controlPr>
            </control>
          </mc:Choice>
        </mc:AlternateContent>
        <mc:AlternateContent xmlns:mc="http://schemas.openxmlformats.org/markup-compatibility/2006">
          <mc:Choice Requires="x14">
            <control shapeId="49397" r:id="rId181" name="Check Box 245">
              <controlPr locked="0" defaultSize="0" autoFill="0" autoLine="0" autoPict="0">
                <anchor moveWithCells="1">
                  <from>
                    <xdr:col>24</xdr:col>
                    <xdr:colOff>38100</xdr:colOff>
                    <xdr:row>48</xdr:row>
                    <xdr:rowOff>63500</xdr:rowOff>
                  </from>
                  <to>
                    <xdr:col>24</xdr:col>
                    <xdr:colOff>304800</xdr:colOff>
                    <xdr:row>48</xdr:row>
                    <xdr:rowOff>228600</xdr:rowOff>
                  </to>
                </anchor>
              </controlPr>
            </control>
          </mc:Choice>
        </mc:AlternateContent>
        <mc:AlternateContent xmlns:mc="http://schemas.openxmlformats.org/markup-compatibility/2006">
          <mc:Choice Requires="x14">
            <control shapeId="49398" r:id="rId182" name="Check Box 246">
              <controlPr locked="0" defaultSize="0" autoFill="0" autoLine="0" autoPict="0">
                <anchor moveWithCells="1">
                  <from>
                    <xdr:col>25</xdr:col>
                    <xdr:colOff>50800</xdr:colOff>
                    <xdr:row>48</xdr:row>
                    <xdr:rowOff>38100</xdr:rowOff>
                  </from>
                  <to>
                    <xdr:col>25</xdr:col>
                    <xdr:colOff>304800</xdr:colOff>
                    <xdr:row>48</xdr:row>
                    <xdr:rowOff>241300</xdr:rowOff>
                  </to>
                </anchor>
              </controlPr>
            </control>
          </mc:Choice>
        </mc:AlternateContent>
        <mc:AlternateContent xmlns:mc="http://schemas.openxmlformats.org/markup-compatibility/2006">
          <mc:Choice Requires="x14">
            <control shapeId="49399" r:id="rId183" name="Check Box 247">
              <controlPr locked="0" defaultSize="0" autoFill="0" autoLine="0" autoPict="0">
                <anchor moveWithCells="1">
                  <from>
                    <xdr:col>26</xdr:col>
                    <xdr:colOff>50800</xdr:colOff>
                    <xdr:row>48</xdr:row>
                    <xdr:rowOff>38100</xdr:rowOff>
                  </from>
                  <to>
                    <xdr:col>26</xdr:col>
                    <xdr:colOff>279400</xdr:colOff>
                    <xdr:row>48</xdr:row>
                    <xdr:rowOff>241300</xdr:rowOff>
                  </to>
                </anchor>
              </controlPr>
            </control>
          </mc:Choice>
        </mc:AlternateContent>
        <mc:AlternateContent xmlns:mc="http://schemas.openxmlformats.org/markup-compatibility/2006">
          <mc:Choice Requires="x14">
            <control shapeId="49400" r:id="rId184" name="Check Box 248">
              <controlPr locked="0" defaultSize="0" autoFill="0" autoLine="0" autoPict="0">
                <anchor moveWithCells="1">
                  <from>
                    <xdr:col>27</xdr:col>
                    <xdr:colOff>50800</xdr:colOff>
                    <xdr:row>48</xdr:row>
                    <xdr:rowOff>38100</xdr:rowOff>
                  </from>
                  <to>
                    <xdr:col>27</xdr:col>
                    <xdr:colOff>304800</xdr:colOff>
                    <xdr:row>48</xdr:row>
                    <xdr:rowOff>241300</xdr:rowOff>
                  </to>
                </anchor>
              </controlPr>
            </control>
          </mc:Choice>
        </mc:AlternateContent>
        <mc:AlternateContent xmlns:mc="http://schemas.openxmlformats.org/markup-compatibility/2006">
          <mc:Choice Requires="x14">
            <control shapeId="49401" r:id="rId185" name="Check Box 249">
              <controlPr locked="0" defaultSize="0" autoFill="0" autoLine="0" autoPict="0">
                <anchor moveWithCells="1">
                  <from>
                    <xdr:col>24</xdr:col>
                    <xdr:colOff>38100</xdr:colOff>
                    <xdr:row>43</xdr:row>
                    <xdr:rowOff>63500</xdr:rowOff>
                  </from>
                  <to>
                    <xdr:col>24</xdr:col>
                    <xdr:colOff>304800</xdr:colOff>
                    <xdr:row>43</xdr:row>
                    <xdr:rowOff>203200</xdr:rowOff>
                  </to>
                </anchor>
              </controlPr>
            </control>
          </mc:Choice>
        </mc:AlternateContent>
        <mc:AlternateContent xmlns:mc="http://schemas.openxmlformats.org/markup-compatibility/2006">
          <mc:Choice Requires="x14">
            <control shapeId="49402" r:id="rId186" name="Check Box 250">
              <controlPr locked="0" defaultSize="0" autoFill="0" autoLine="0" autoPict="0">
                <anchor moveWithCells="1">
                  <from>
                    <xdr:col>25</xdr:col>
                    <xdr:colOff>50800</xdr:colOff>
                    <xdr:row>43</xdr:row>
                    <xdr:rowOff>38100</xdr:rowOff>
                  </from>
                  <to>
                    <xdr:col>25</xdr:col>
                    <xdr:colOff>304800</xdr:colOff>
                    <xdr:row>43</xdr:row>
                    <xdr:rowOff>241300</xdr:rowOff>
                  </to>
                </anchor>
              </controlPr>
            </control>
          </mc:Choice>
        </mc:AlternateContent>
        <mc:AlternateContent xmlns:mc="http://schemas.openxmlformats.org/markup-compatibility/2006">
          <mc:Choice Requires="x14">
            <control shapeId="49403" r:id="rId187" name="Check Box 251">
              <controlPr locked="0" defaultSize="0" autoFill="0" autoLine="0" autoPict="0">
                <anchor moveWithCells="1">
                  <from>
                    <xdr:col>26</xdr:col>
                    <xdr:colOff>50800</xdr:colOff>
                    <xdr:row>43</xdr:row>
                    <xdr:rowOff>50800</xdr:rowOff>
                  </from>
                  <to>
                    <xdr:col>26</xdr:col>
                    <xdr:colOff>279400</xdr:colOff>
                    <xdr:row>43</xdr:row>
                    <xdr:rowOff>241300</xdr:rowOff>
                  </to>
                </anchor>
              </controlPr>
            </control>
          </mc:Choice>
        </mc:AlternateContent>
        <mc:AlternateContent xmlns:mc="http://schemas.openxmlformats.org/markup-compatibility/2006">
          <mc:Choice Requires="x14">
            <control shapeId="49404" r:id="rId188" name="Check Box 252">
              <controlPr locked="0" defaultSize="0" autoFill="0" autoLine="0" autoPict="0">
                <anchor moveWithCells="1">
                  <from>
                    <xdr:col>27</xdr:col>
                    <xdr:colOff>50800</xdr:colOff>
                    <xdr:row>43</xdr:row>
                    <xdr:rowOff>38100</xdr:rowOff>
                  </from>
                  <to>
                    <xdr:col>27</xdr:col>
                    <xdr:colOff>279400</xdr:colOff>
                    <xdr:row>43</xdr:row>
                    <xdr:rowOff>241300</xdr:rowOff>
                  </to>
                </anchor>
              </controlPr>
            </control>
          </mc:Choice>
        </mc:AlternateContent>
        <mc:AlternateContent xmlns:mc="http://schemas.openxmlformats.org/markup-compatibility/2006">
          <mc:Choice Requires="x14">
            <control shapeId="49405" r:id="rId189" name="Check Box 253">
              <controlPr locked="0" defaultSize="0" autoFill="0" autoLine="0" autoPict="0">
                <anchor moveWithCells="1">
                  <from>
                    <xdr:col>24</xdr:col>
                    <xdr:colOff>38100</xdr:colOff>
                    <xdr:row>44</xdr:row>
                    <xdr:rowOff>38100</xdr:rowOff>
                  </from>
                  <to>
                    <xdr:col>24</xdr:col>
                    <xdr:colOff>304800</xdr:colOff>
                    <xdr:row>44</xdr:row>
                    <xdr:rowOff>241300</xdr:rowOff>
                  </to>
                </anchor>
              </controlPr>
            </control>
          </mc:Choice>
        </mc:AlternateContent>
        <mc:AlternateContent xmlns:mc="http://schemas.openxmlformats.org/markup-compatibility/2006">
          <mc:Choice Requires="x14">
            <control shapeId="49406" r:id="rId190" name="Check Box 254">
              <controlPr locked="0" defaultSize="0" autoFill="0" autoLine="0" autoPict="0">
                <anchor moveWithCells="1">
                  <from>
                    <xdr:col>25</xdr:col>
                    <xdr:colOff>50800</xdr:colOff>
                    <xdr:row>44</xdr:row>
                    <xdr:rowOff>38100</xdr:rowOff>
                  </from>
                  <to>
                    <xdr:col>25</xdr:col>
                    <xdr:colOff>304800</xdr:colOff>
                    <xdr:row>44</xdr:row>
                    <xdr:rowOff>241300</xdr:rowOff>
                  </to>
                </anchor>
              </controlPr>
            </control>
          </mc:Choice>
        </mc:AlternateContent>
        <mc:AlternateContent xmlns:mc="http://schemas.openxmlformats.org/markup-compatibility/2006">
          <mc:Choice Requires="x14">
            <control shapeId="49407" r:id="rId191" name="Check Box 255">
              <controlPr locked="0" defaultSize="0" autoFill="0" autoLine="0" autoPict="0">
                <anchor moveWithCells="1">
                  <from>
                    <xdr:col>26</xdr:col>
                    <xdr:colOff>38100</xdr:colOff>
                    <xdr:row>44</xdr:row>
                    <xdr:rowOff>38100</xdr:rowOff>
                  </from>
                  <to>
                    <xdr:col>26</xdr:col>
                    <xdr:colOff>304800</xdr:colOff>
                    <xdr:row>44</xdr:row>
                    <xdr:rowOff>241300</xdr:rowOff>
                  </to>
                </anchor>
              </controlPr>
            </control>
          </mc:Choice>
        </mc:AlternateContent>
        <mc:AlternateContent xmlns:mc="http://schemas.openxmlformats.org/markup-compatibility/2006">
          <mc:Choice Requires="x14">
            <control shapeId="49408" r:id="rId192" name="Check Box 256">
              <controlPr locked="0" defaultSize="0" autoFill="0" autoLine="0" autoPict="0">
                <anchor moveWithCells="1">
                  <from>
                    <xdr:col>27</xdr:col>
                    <xdr:colOff>50800</xdr:colOff>
                    <xdr:row>44</xdr:row>
                    <xdr:rowOff>50800</xdr:rowOff>
                  </from>
                  <to>
                    <xdr:col>27</xdr:col>
                    <xdr:colOff>304800</xdr:colOff>
                    <xdr:row>44</xdr:row>
                    <xdr:rowOff>241300</xdr:rowOff>
                  </to>
                </anchor>
              </controlPr>
            </control>
          </mc:Choice>
        </mc:AlternateContent>
        <mc:AlternateContent xmlns:mc="http://schemas.openxmlformats.org/markup-compatibility/2006">
          <mc:Choice Requires="x14">
            <control shapeId="49409" r:id="rId193" name="Check Box 257">
              <controlPr locked="0" defaultSize="0" autoFill="0" autoLine="0" autoPict="0">
                <anchor moveWithCells="1">
                  <from>
                    <xdr:col>24</xdr:col>
                    <xdr:colOff>25400</xdr:colOff>
                    <xdr:row>47</xdr:row>
                    <xdr:rowOff>50800</xdr:rowOff>
                  </from>
                  <to>
                    <xdr:col>24</xdr:col>
                    <xdr:colOff>304800</xdr:colOff>
                    <xdr:row>47</xdr:row>
                    <xdr:rowOff>241300</xdr:rowOff>
                  </to>
                </anchor>
              </controlPr>
            </control>
          </mc:Choice>
        </mc:AlternateContent>
        <mc:AlternateContent xmlns:mc="http://schemas.openxmlformats.org/markup-compatibility/2006">
          <mc:Choice Requires="x14">
            <control shapeId="49410" r:id="rId194" name="Check Box 258">
              <controlPr locked="0" defaultSize="0" autoFill="0" autoLine="0" autoPict="0">
                <anchor moveWithCells="1">
                  <from>
                    <xdr:col>25</xdr:col>
                    <xdr:colOff>50800</xdr:colOff>
                    <xdr:row>47</xdr:row>
                    <xdr:rowOff>38100</xdr:rowOff>
                  </from>
                  <to>
                    <xdr:col>25</xdr:col>
                    <xdr:colOff>304800</xdr:colOff>
                    <xdr:row>47</xdr:row>
                    <xdr:rowOff>254000</xdr:rowOff>
                  </to>
                </anchor>
              </controlPr>
            </control>
          </mc:Choice>
        </mc:AlternateContent>
        <mc:AlternateContent xmlns:mc="http://schemas.openxmlformats.org/markup-compatibility/2006">
          <mc:Choice Requires="x14">
            <control shapeId="49411" r:id="rId195" name="Check Box 259">
              <controlPr locked="0" defaultSize="0" autoFill="0" autoLine="0" autoPict="0">
                <anchor moveWithCells="1">
                  <from>
                    <xdr:col>26</xdr:col>
                    <xdr:colOff>50800</xdr:colOff>
                    <xdr:row>47</xdr:row>
                    <xdr:rowOff>38100</xdr:rowOff>
                  </from>
                  <to>
                    <xdr:col>26</xdr:col>
                    <xdr:colOff>279400</xdr:colOff>
                    <xdr:row>47</xdr:row>
                    <xdr:rowOff>241300</xdr:rowOff>
                  </to>
                </anchor>
              </controlPr>
            </control>
          </mc:Choice>
        </mc:AlternateContent>
        <mc:AlternateContent xmlns:mc="http://schemas.openxmlformats.org/markup-compatibility/2006">
          <mc:Choice Requires="x14">
            <control shapeId="49412" r:id="rId196" name="Check Box 260">
              <controlPr locked="0" defaultSize="0" autoFill="0" autoLine="0" autoPict="0">
                <anchor moveWithCells="1">
                  <from>
                    <xdr:col>27</xdr:col>
                    <xdr:colOff>50800</xdr:colOff>
                    <xdr:row>47</xdr:row>
                    <xdr:rowOff>38100</xdr:rowOff>
                  </from>
                  <to>
                    <xdr:col>27</xdr:col>
                    <xdr:colOff>279400</xdr:colOff>
                    <xdr:row>47</xdr:row>
                    <xdr:rowOff>254000</xdr:rowOff>
                  </to>
                </anchor>
              </controlPr>
            </control>
          </mc:Choice>
        </mc:AlternateContent>
        <mc:AlternateContent xmlns:mc="http://schemas.openxmlformats.org/markup-compatibility/2006">
          <mc:Choice Requires="x14">
            <control shapeId="49413" r:id="rId197" name="Check Box 261">
              <controlPr locked="0" defaultSize="0" autoFill="0" autoLine="0" autoPict="0">
                <anchor moveWithCells="1">
                  <from>
                    <xdr:col>24</xdr:col>
                    <xdr:colOff>38100</xdr:colOff>
                    <xdr:row>52</xdr:row>
                    <xdr:rowOff>38100</xdr:rowOff>
                  </from>
                  <to>
                    <xdr:col>24</xdr:col>
                    <xdr:colOff>304800</xdr:colOff>
                    <xdr:row>52</xdr:row>
                    <xdr:rowOff>241300</xdr:rowOff>
                  </to>
                </anchor>
              </controlPr>
            </control>
          </mc:Choice>
        </mc:AlternateContent>
        <mc:AlternateContent xmlns:mc="http://schemas.openxmlformats.org/markup-compatibility/2006">
          <mc:Choice Requires="x14">
            <control shapeId="49414" r:id="rId198" name="Check Box 262">
              <controlPr locked="0" defaultSize="0" autoFill="0" autoLine="0" autoPict="0">
                <anchor moveWithCells="1">
                  <from>
                    <xdr:col>25</xdr:col>
                    <xdr:colOff>38100</xdr:colOff>
                    <xdr:row>52</xdr:row>
                    <xdr:rowOff>38100</xdr:rowOff>
                  </from>
                  <to>
                    <xdr:col>25</xdr:col>
                    <xdr:colOff>304800</xdr:colOff>
                    <xdr:row>52</xdr:row>
                    <xdr:rowOff>241300</xdr:rowOff>
                  </to>
                </anchor>
              </controlPr>
            </control>
          </mc:Choice>
        </mc:AlternateContent>
        <mc:AlternateContent xmlns:mc="http://schemas.openxmlformats.org/markup-compatibility/2006">
          <mc:Choice Requires="x14">
            <control shapeId="49415" r:id="rId199" name="Check Box 263">
              <controlPr locked="0" defaultSize="0" autoFill="0" autoLine="0" autoPict="0">
                <anchor moveWithCells="1">
                  <from>
                    <xdr:col>26</xdr:col>
                    <xdr:colOff>25400</xdr:colOff>
                    <xdr:row>52</xdr:row>
                    <xdr:rowOff>38100</xdr:rowOff>
                  </from>
                  <to>
                    <xdr:col>26</xdr:col>
                    <xdr:colOff>304800</xdr:colOff>
                    <xdr:row>52</xdr:row>
                    <xdr:rowOff>241300</xdr:rowOff>
                  </to>
                </anchor>
              </controlPr>
            </control>
          </mc:Choice>
        </mc:AlternateContent>
        <mc:AlternateContent xmlns:mc="http://schemas.openxmlformats.org/markup-compatibility/2006">
          <mc:Choice Requires="x14">
            <control shapeId="49416" r:id="rId200" name="Check Box 264">
              <controlPr locked="0" defaultSize="0" autoFill="0" autoLine="0" autoPict="0" macro="[0]!CheckBox84_Click">
                <anchor moveWithCells="1">
                  <from>
                    <xdr:col>27</xdr:col>
                    <xdr:colOff>38100</xdr:colOff>
                    <xdr:row>52</xdr:row>
                    <xdr:rowOff>38100</xdr:rowOff>
                  </from>
                  <to>
                    <xdr:col>27</xdr:col>
                    <xdr:colOff>304800</xdr:colOff>
                    <xdr:row>52</xdr:row>
                    <xdr:rowOff>241300</xdr:rowOff>
                  </to>
                </anchor>
              </controlPr>
            </control>
          </mc:Choice>
        </mc:AlternateContent>
        <mc:AlternateContent xmlns:mc="http://schemas.openxmlformats.org/markup-compatibility/2006">
          <mc:Choice Requires="x14">
            <control shapeId="49417" r:id="rId201" name="Check Box 265">
              <controlPr locked="0" defaultSize="0" autoFill="0" autoLine="0" autoPict="0">
                <anchor moveWithCells="1">
                  <from>
                    <xdr:col>7</xdr:col>
                    <xdr:colOff>63500</xdr:colOff>
                    <xdr:row>12</xdr:row>
                    <xdr:rowOff>50800</xdr:rowOff>
                  </from>
                  <to>
                    <xdr:col>7</xdr:col>
                    <xdr:colOff>279400</xdr:colOff>
                    <xdr:row>12</xdr:row>
                    <xdr:rowOff>241300</xdr:rowOff>
                  </to>
                </anchor>
              </controlPr>
            </control>
          </mc:Choice>
        </mc:AlternateContent>
        <mc:AlternateContent xmlns:mc="http://schemas.openxmlformats.org/markup-compatibility/2006">
          <mc:Choice Requires="x14">
            <control shapeId="49418" r:id="rId202" name="Check Box 266">
              <controlPr locked="0" defaultSize="0" autoFill="0" autoLine="0" autoPict="0">
                <anchor moveWithCells="1">
                  <from>
                    <xdr:col>8</xdr:col>
                    <xdr:colOff>50800</xdr:colOff>
                    <xdr:row>12</xdr:row>
                    <xdr:rowOff>38100</xdr:rowOff>
                  </from>
                  <to>
                    <xdr:col>8</xdr:col>
                    <xdr:colOff>279400</xdr:colOff>
                    <xdr:row>12</xdr:row>
                    <xdr:rowOff>241300</xdr:rowOff>
                  </to>
                </anchor>
              </controlPr>
            </control>
          </mc:Choice>
        </mc:AlternateContent>
        <mc:AlternateContent xmlns:mc="http://schemas.openxmlformats.org/markup-compatibility/2006">
          <mc:Choice Requires="x14">
            <control shapeId="49419" r:id="rId203" name="Check Box 267">
              <controlPr locked="0" defaultSize="0" autoFill="0" autoLine="0" autoPict="0">
                <anchor moveWithCells="1">
                  <from>
                    <xdr:col>9</xdr:col>
                    <xdr:colOff>38100</xdr:colOff>
                    <xdr:row>12</xdr:row>
                    <xdr:rowOff>38100</xdr:rowOff>
                  </from>
                  <to>
                    <xdr:col>9</xdr:col>
                    <xdr:colOff>304800</xdr:colOff>
                    <xdr:row>12</xdr:row>
                    <xdr:rowOff>254000</xdr:rowOff>
                  </to>
                </anchor>
              </controlPr>
            </control>
          </mc:Choice>
        </mc:AlternateContent>
        <mc:AlternateContent xmlns:mc="http://schemas.openxmlformats.org/markup-compatibility/2006">
          <mc:Choice Requires="x14">
            <control shapeId="49420" r:id="rId204" name="Check Box 268">
              <controlPr locked="0" defaultSize="0" autoFill="0" autoLine="0" autoPict="0">
                <anchor moveWithCells="1">
                  <from>
                    <xdr:col>10</xdr:col>
                    <xdr:colOff>38100</xdr:colOff>
                    <xdr:row>12</xdr:row>
                    <xdr:rowOff>50800</xdr:rowOff>
                  </from>
                  <to>
                    <xdr:col>10</xdr:col>
                    <xdr:colOff>304800</xdr:colOff>
                    <xdr:row>12</xdr:row>
                    <xdr:rowOff>241300</xdr:rowOff>
                  </to>
                </anchor>
              </controlPr>
            </control>
          </mc:Choice>
        </mc:AlternateContent>
        <mc:AlternateContent xmlns:mc="http://schemas.openxmlformats.org/markup-compatibility/2006">
          <mc:Choice Requires="x14">
            <control shapeId="49422" r:id="rId205" name="Check Box 270">
              <controlPr locked="0" defaultSize="0" autoFill="0" autoLine="0" autoPict="0">
                <anchor moveWithCells="1">
                  <from>
                    <xdr:col>7</xdr:col>
                    <xdr:colOff>63500</xdr:colOff>
                    <xdr:row>13</xdr:row>
                    <xdr:rowOff>50800</xdr:rowOff>
                  </from>
                  <to>
                    <xdr:col>7</xdr:col>
                    <xdr:colOff>279400</xdr:colOff>
                    <xdr:row>13</xdr:row>
                    <xdr:rowOff>228600</xdr:rowOff>
                  </to>
                </anchor>
              </controlPr>
            </control>
          </mc:Choice>
        </mc:AlternateContent>
        <mc:AlternateContent xmlns:mc="http://schemas.openxmlformats.org/markup-compatibility/2006">
          <mc:Choice Requires="x14">
            <control shapeId="49423" r:id="rId206" name="Check Box 271">
              <controlPr locked="0" defaultSize="0" autoFill="0" autoLine="0" autoPict="0">
                <anchor moveWithCells="1">
                  <from>
                    <xdr:col>8</xdr:col>
                    <xdr:colOff>50800</xdr:colOff>
                    <xdr:row>13</xdr:row>
                    <xdr:rowOff>38100</xdr:rowOff>
                  </from>
                  <to>
                    <xdr:col>8</xdr:col>
                    <xdr:colOff>279400</xdr:colOff>
                    <xdr:row>13</xdr:row>
                    <xdr:rowOff>241300</xdr:rowOff>
                  </to>
                </anchor>
              </controlPr>
            </control>
          </mc:Choice>
        </mc:AlternateContent>
        <mc:AlternateContent xmlns:mc="http://schemas.openxmlformats.org/markup-compatibility/2006">
          <mc:Choice Requires="x14">
            <control shapeId="49424" r:id="rId207" name="Check Box 272">
              <controlPr locked="0" defaultSize="0" autoFill="0" autoLine="0" autoPict="0">
                <anchor moveWithCells="1">
                  <from>
                    <xdr:col>9</xdr:col>
                    <xdr:colOff>25400</xdr:colOff>
                    <xdr:row>13</xdr:row>
                    <xdr:rowOff>50800</xdr:rowOff>
                  </from>
                  <to>
                    <xdr:col>9</xdr:col>
                    <xdr:colOff>304800</xdr:colOff>
                    <xdr:row>13</xdr:row>
                    <xdr:rowOff>241300</xdr:rowOff>
                  </to>
                </anchor>
              </controlPr>
            </control>
          </mc:Choice>
        </mc:AlternateContent>
        <mc:AlternateContent xmlns:mc="http://schemas.openxmlformats.org/markup-compatibility/2006">
          <mc:Choice Requires="x14">
            <control shapeId="49425" r:id="rId208" name="Check Box 273">
              <controlPr locked="0" defaultSize="0" autoFill="0" autoLine="0" autoPict="0">
                <anchor moveWithCells="1">
                  <from>
                    <xdr:col>10</xdr:col>
                    <xdr:colOff>38100</xdr:colOff>
                    <xdr:row>13</xdr:row>
                    <xdr:rowOff>38100</xdr:rowOff>
                  </from>
                  <to>
                    <xdr:col>10</xdr:col>
                    <xdr:colOff>304800</xdr:colOff>
                    <xdr:row>13</xdr:row>
                    <xdr:rowOff>254000</xdr:rowOff>
                  </to>
                </anchor>
              </controlPr>
            </control>
          </mc:Choice>
        </mc:AlternateContent>
        <mc:AlternateContent xmlns:mc="http://schemas.openxmlformats.org/markup-compatibility/2006">
          <mc:Choice Requires="x14">
            <control shapeId="49426" r:id="rId209" name="Check Box 274">
              <controlPr locked="0" defaultSize="0" autoFill="0" autoLine="0" autoPict="0">
                <anchor moveWithCells="1">
                  <from>
                    <xdr:col>7</xdr:col>
                    <xdr:colOff>63500</xdr:colOff>
                    <xdr:row>16</xdr:row>
                    <xdr:rowOff>50800</xdr:rowOff>
                  </from>
                  <to>
                    <xdr:col>7</xdr:col>
                    <xdr:colOff>279400</xdr:colOff>
                    <xdr:row>16</xdr:row>
                    <xdr:rowOff>228600</xdr:rowOff>
                  </to>
                </anchor>
              </controlPr>
            </control>
          </mc:Choice>
        </mc:AlternateContent>
        <mc:AlternateContent xmlns:mc="http://schemas.openxmlformats.org/markup-compatibility/2006">
          <mc:Choice Requires="x14">
            <control shapeId="49427" r:id="rId210" name="Check Box 275">
              <controlPr locked="0" defaultSize="0" autoFill="0" autoLine="0" autoPict="0">
                <anchor moveWithCells="1">
                  <from>
                    <xdr:col>8</xdr:col>
                    <xdr:colOff>63500</xdr:colOff>
                    <xdr:row>19</xdr:row>
                    <xdr:rowOff>38100</xdr:rowOff>
                  </from>
                  <to>
                    <xdr:col>8</xdr:col>
                    <xdr:colOff>279400</xdr:colOff>
                    <xdr:row>19</xdr:row>
                    <xdr:rowOff>241300</xdr:rowOff>
                  </to>
                </anchor>
              </controlPr>
            </control>
          </mc:Choice>
        </mc:AlternateContent>
        <mc:AlternateContent xmlns:mc="http://schemas.openxmlformats.org/markup-compatibility/2006">
          <mc:Choice Requires="x14">
            <control shapeId="49428" r:id="rId211" name="Check Box 276">
              <controlPr locked="0" defaultSize="0" autoFill="0" autoLine="0" autoPict="0">
                <anchor moveWithCells="1">
                  <from>
                    <xdr:col>9</xdr:col>
                    <xdr:colOff>63500</xdr:colOff>
                    <xdr:row>19</xdr:row>
                    <xdr:rowOff>38100</xdr:rowOff>
                  </from>
                  <to>
                    <xdr:col>9</xdr:col>
                    <xdr:colOff>279400</xdr:colOff>
                    <xdr:row>19</xdr:row>
                    <xdr:rowOff>241300</xdr:rowOff>
                  </to>
                </anchor>
              </controlPr>
            </control>
          </mc:Choice>
        </mc:AlternateContent>
        <mc:AlternateContent xmlns:mc="http://schemas.openxmlformats.org/markup-compatibility/2006">
          <mc:Choice Requires="x14">
            <control shapeId="49429" r:id="rId212" name="Check Box 277">
              <controlPr locked="0" defaultSize="0" autoFill="0" autoLine="0" autoPict="0">
                <anchor moveWithCells="1">
                  <from>
                    <xdr:col>10</xdr:col>
                    <xdr:colOff>50800</xdr:colOff>
                    <xdr:row>19</xdr:row>
                    <xdr:rowOff>38100</xdr:rowOff>
                  </from>
                  <to>
                    <xdr:col>10</xdr:col>
                    <xdr:colOff>279400</xdr:colOff>
                    <xdr:row>19</xdr:row>
                    <xdr:rowOff>241300</xdr:rowOff>
                  </to>
                </anchor>
              </controlPr>
            </control>
          </mc:Choice>
        </mc:AlternateContent>
        <mc:AlternateContent xmlns:mc="http://schemas.openxmlformats.org/markup-compatibility/2006">
          <mc:Choice Requires="x14">
            <control shapeId="49430" r:id="rId213" name="Check Box 278">
              <controlPr locked="0" defaultSize="0" autoFill="0" autoLine="0" autoPict="0">
                <anchor moveWithCells="1">
                  <from>
                    <xdr:col>7</xdr:col>
                    <xdr:colOff>63500</xdr:colOff>
                    <xdr:row>19</xdr:row>
                    <xdr:rowOff>50800</xdr:rowOff>
                  </from>
                  <to>
                    <xdr:col>7</xdr:col>
                    <xdr:colOff>279400</xdr:colOff>
                    <xdr:row>19</xdr:row>
                    <xdr:rowOff>228600</xdr:rowOff>
                  </to>
                </anchor>
              </controlPr>
            </control>
          </mc:Choice>
        </mc:AlternateContent>
        <mc:AlternateContent xmlns:mc="http://schemas.openxmlformats.org/markup-compatibility/2006">
          <mc:Choice Requires="x14">
            <control shapeId="49431" r:id="rId214" name="Check Box 279">
              <controlPr locked="0" defaultSize="0" autoFill="0" autoLine="0" autoPict="0">
                <anchor moveWithCells="1">
                  <from>
                    <xdr:col>8</xdr:col>
                    <xdr:colOff>63500</xdr:colOff>
                    <xdr:row>18</xdr:row>
                    <xdr:rowOff>38100</xdr:rowOff>
                  </from>
                  <to>
                    <xdr:col>8</xdr:col>
                    <xdr:colOff>279400</xdr:colOff>
                    <xdr:row>18</xdr:row>
                    <xdr:rowOff>241300</xdr:rowOff>
                  </to>
                </anchor>
              </controlPr>
            </control>
          </mc:Choice>
        </mc:AlternateContent>
        <mc:AlternateContent xmlns:mc="http://schemas.openxmlformats.org/markup-compatibility/2006">
          <mc:Choice Requires="x14">
            <control shapeId="49432" r:id="rId215" name="Check Box 280">
              <controlPr locked="0" defaultSize="0" autoFill="0" autoLine="0" autoPict="0">
                <anchor moveWithCells="1">
                  <from>
                    <xdr:col>9</xdr:col>
                    <xdr:colOff>63500</xdr:colOff>
                    <xdr:row>18</xdr:row>
                    <xdr:rowOff>38100</xdr:rowOff>
                  </from>
                  <to>
                    <xdr:col>9</xdr:col>
                    <xdr:colOff>279400</xdr:colOff>
                    <xdr:row>18</xdr:row>
                    <xdr:rowOff>241300</xdr:rowOff>
                  </to>
                </anchor>
              </controlPr>
            </control>
          </mc:Choice>
        </mc:AlternateContent>
        <mc:AlternateContent xmlns:mc="http://schemas.openxmlformats.org/markup-compatibility/2006">
          <mc:Choice Requires="x14">
            <control shapeId="49433" r:id="rId216" name="Check Box 281">
              <controlPr locked="0" defaultSize="0" autoFill="0" autoLine="0" autoPict="0">
                <anchor moveWithCells="1">
                  <from>
                    <xdr:col>10</xdr:col>
                    <xdr:colOff>50800</xdr:colOff>
                    <xdr:row>18</xdr:row>
                    <xdr:rowOff>38100</xdr:rowOff>
                  </from>
                  <to>
                    <xdr:col>10</xdr:col>
                    <xdr:colOff>279400</xdr:colOff>
                    <xdr:row>18</xdr:row>
                    <xdr:rowOff>241300</xdr:rowOff>
                  </to>
                </anchor>
              </controlPr>
            </control>
          </mc:Choice>
        </mc:AlternateContent>
        <mc:AlternateContent xmlns:mc="http://schemas.openxmlformats.org/markup-compatibility/2006">
          <mc:Choice Requires="x14">
            <control shapeId="49434" r:id="rId217" name="Check Box 282">
              <controlPr locked="0" defaultSize="0" autoFill="0" autoLine="0" autoPict="0">
                <anchor moveWithCells="1">
                  <from>
                    <xdr:col>7</xdr:col>
                    <xdr:colOff>63500</xdr:colOff>
                    <xdr:row>18</xdr:row>
                    <xdr:rowOff>50800</xdr:rowOff>
                  </from>
                  <to>
                    <xdr:col>7</xdr:col>
                    <xdr:colOff>279400</xdr:colOff>
                    <xdr:row>18</xdr:row>
                    <xdr:rowOff>228600</xdr:rowOff>
                  </to>
                </anchor>
              </controlPr>
            </control>
          </mc:Choice>
        </mc:AlternateContent>
        <mc:AlternateContent xmlns:mc="http://schemas.openxmlformats.org/markup-compatibility/2006">
          <mc:Choice Requires="x14">
            <control shapeId="49435" r:id="rId218" name="Check Box 283">
              <controlPr locked="0" defaultSize="0" autoFill="0" autoLine="0" autoPict="0">
                <anchor moveWithCells="1">
                  <from>
                    <xdr:col>8</xdr:col>
                    <xdr:colOff>63500</xdr:colOff>
                    <xdr:row>17</xdr:row>
                    <xdr:rowOff>38100</xdr:rowOff>
                  </from>
                  <to>
                    <xdr:col>8</xdr:col>
                    <xdr:colOff>279400</xdr:colOff>
                    <xdr:row>17</xdr:row>
                    <xdr:rowOff>241300</xdr:rowOff>
                  </to>
                </anchor>
              </controlPr>
            </control>
          </mc:Choice>
        </mc:AlternateContent>
        <mc:AlternateContent xmlns:mc="http://schemas.openxmlformats.org/markup-compatibility/2006">
          <mc:Choice Requires="x14">
            <control shapeId="49436" r:id="rId219" name="Check Box 284">
              <controlPr locked="0" defaultSize="0" autoFill="0" autoLine="0" autoPict="0">
                <anchor moveWithCells="1">
                  <from>
                    <xdr:col>9</xdr:col>
                    <xdr:colOff>63500</xdr:colOff>
                    <xdr:row>17</xdr:row>
                    <xdr:rowOff>38100</xdr:rowOff>
                  </from>
                  <to>
                    <xdr:col>9</xdr:col>
                    <xdr:colOff>279400</xdr:colOff>
                    <xdr:row>17</xdr:row>
                    <xdr:rowOff>241300</xdr:rowOff>
                  </to>
                </anchor>
              </controlPr>
            </control>
          </mc:Choice>
        </mc:AlternateContent>
        <mc:AlternateContent xmlns:mc="http://schemas.openxmlformats.org/markup-compatibility/2006">
          <mc:Choice Requires="x14">
            <control shapeId="49437" r:id="rId220" name="Check Box 285">
              <controlPr locked="0" defaultSize="0" autoFill="0" autoLine="0" autoPict="0">
                <anchor moveWithCells="1">
                  <from>
                    <xdr:col>10</xdr:col>
                    <xdr:colOff>50800</xdr:colOff>
                    <xdr:row>17</xdr:row>
                    <xdr:rowOff>38100</xdr:rowOff>
                  </from>
                  <to>
                    <xdr:col>10</xdr:col>
                    <xdr:colOff>279400</xdr:colOff>
                    <xdr:row>17</xdr:row>
                    <xdr:rowOff>241300</xdr:rowOff>
                  </to>
                </anchor>
              </controlPr>
            </control>
          </mc:Choice>
        </mc:AlternateContent>
        <mc:AlternateContent xmlns:mc="http://schemas.openxmlformats.org/markup-compatibility/2006">
          <mc:Choice Requires="x14">
            <control shapeId="49438" r:id="rId221" name="Check Box 286">
              <controlPr locked="0" defaultSize="0" autoFill="0" autoLine="0" autoPict="0">
                <anchor moveWithCells="1">
                  <from>
                    <xdr:col>7</xdr:col>
                    <xdr:colOff>63500</xdr:colOff>
                    <xdr:row>17</xdr:row>
                    <xdr:rowOff>50800</xdr:rowOff>
                  </from>
                  <to>
                    <xdr:col>7</xdr:col>
                    <xdr:colOff>279400</xdr:colOff>
                    <xdr:row>17</xdr:row>
                    <xdr:rowOff>228600</xdr:rowOff>
                  </to>
                </anchor>
              </controlPr>
            </control>
          </mc:Choice>
        </mc:AlternateContent>
        <mc:AlternateContent xmlns:mc="http://schemas.openxmlformats.org/markup-compatibility/2006">
          <mc:Choice Requires="x14">
            <control shapeId="49440" r:id="rId222" name="Check Box 288">
              <controlPr locked="0" defaultSize="0" autoFill="0" autoLine="0" autoPict="0">
                <anchor moveWithCells="1">
                  <from>
                    <xdr:col>7</xdr:col>
                    <xdr:colOff>63500</xdr:colOff>
                    <xdr:row>29</xdr:row>
                    <xdr:rowOff>38100</xdr:rowOff>
                  </from>
                  <to>
                    <xdr:col>7</xdr:col>
                    <xdr:colOff>279400</xdr:colOff>
                    <xdr:row>29</xdr:row>
                    <xdr:rowOff>241300</xdr:rowOff>
                  </to>
                </anchor>
              </controlPr>
            </control>
          </mc:Choice>
        </mc:AlternateContent>
        <mc:AlternateContent xmlns:mc="http://schemas.openxmlformats.org/markup-compatibility/2006">
          <mc:Choice Requires="x14">
            <control shapeId="49441" r:id="rId223" name="Check Box 289">
              <controlPr locked="0" defaultSize="0" autoFill="0" autoLine="0" autoPict="0">
                <anchor moveWithCells="1">
                  <from>
                    <xdr:col>8</xdr:col>
                    <xdr:colOff>63500</xdr:colOff>
                    <xdr:row>29</xdr:row>
                    <xdr:rowOff>38100</xdr:rowOff>
                  </from>
                  <to>
                    <xdr:col>8</xdr:col>
                    <xdr:colOff>279400</xdr:colOff>
                    <xdr:row>29</xdr:row>
                    <xdr:rowOff>241300</xdr:rowOff>
                  </to>
                </anchor>
              </controlPr>
            </control>
          </mc:Choice>
        </mc:AlternateContent>
        <mc:AlternateContent xmlns:mc="http://schemas.openxmlformats.org/markup-compatibility/2006">
          <mc:Choice Requires="x14">
            <control shapeId="49442" r:id="rId224" name="Check Box 290">
              <controlPr locked="0" defaultSize="0" autoFill="0" autoLine="0" autoPict="0">
                <anchor moveWithCells="1">
                  <from>
                    <xdr:col>9</xdr:col>
                    <xdr:colOff>63500</xdr:colOff>
                    <xdr:row>29</xdr:row>
                    <xdr:rowOff>38100</xdr:rowOff>
                  </from>
                  <to>
                    <xdr:col>9</xdr:col>
                    <xdr:colOff>279400</xdr:colOff>
                    <xdr:row>29</xdr:row>
                    <xdr:rowOff>241300</xdr:rowOff>
                  </to>
                </anchor>
              </controlPr>
            </control>
          </mc:Choice>
        </mc:AlternateContent>
        <mc:AlternateContent xmlns:mc="http://schemas.openxmlformats.org/markup-compatibility/2006">
          <mc:Choice Requires="x14">
            <control shapeId="49443" r:id="rId225" name="Check Box 291">
              <controlPr locked="0" defaultSize="0" autoFill="0" autoLine="0" autoPict="0">
                <anchor moveWithCells="1">
                  <from>
                    <xdr:col>10</xdr:col>
                    <xdr:colOff>63500</xdr:colOff>
                    <xdr:row>29</xdr:row>
                    <xdr:rowOff>50800</xdr:rowOff>
                  </from>
                  <to>
                    <xdr:col>10</xdr:col>
                    <xdr:colOff>279400</xdr:colOff>
                    <xdr:row>29</xdr:row>
                    <xdr:rowOff>241300</xdr:rowOff>
                  </to>
                </anchor>
              </controlPr>
            </control>
          </mc:Choice>
        </mc:AlternateContent>
        <mc:AlternateContent xmlns:mc="http://schemas.openxmlformats.org/markup-compatibility/2006">
          <mc:Choice Requires="x14">
            <control shapeId="49461" r:id="rId226" name="Check Box 309">
              <controlPr locked="0" defaultSize="0" autoFill="0" autoLine="0" autoPict="0">
                <anchor moveWithCells="1">
                  <from>
                    <xdr:col>24</xdr:col>
                    <xdr:colOff>50800</xdr:colOff>
                    <xdr:row>12</xdr:row>
                    <xdr:rowOff>50800</xdr:rowOff>
                  </from>
                  <to>
                    <xdr:col>24</xdr:col>
                    <xdr:colOff>279400</xdr:colOff>
                    <xdr:row>12</xdr:row>
                    <xdr:rowOff>241300</xdr:rowOff>
                  </to>
                </anchor>
              </controlPr>
            </control>
          </mc:Choice>
        </mc:AlternateContent>
        <mc:AlternateContent xmlns:mc="http://schemas.openxmlformats.org/markup-compatibility/2006">
          <mc:Choice Requires="x14">
            <control shapeId="49462" r:id="rId227" name="Check Box 310">
              <controlPr locked="0" defaultSize="0" autoFill="0" autoLine="0" autoPict="0">
                <anchor moveWithCells="1">
                  <from>
                    <xdr:col>25</xdr:col>
                    <xdr:colOff>25400</xdr:colOff>
                    <xdr:row>12</xdr:row>
                    <xdr:rowOff>50800</xdr:rowOff>
                  </from>
                  <to>
                    <xdr:col>25</xdr:col>
                    <xdr:colOff>304800</xdr:colOff>
                    <xdr:row>12</xdr:row>
                    <xdr:rowOff>241300</xdr:rowOff>
                  </to>
                </anchor>
              </controlPr>
            </control>
          </mc:Choice>
        </mc:AlternateContent>
        <mc:AlternateContent xmlns:mc="http://schemas.openxmlformats.org/markup-compatibility/2006">
          <mc:Choice Requires="x14">
            <control shapeId="49463" r:id="rId228" name="Check Box 311">
              <controlPr locked="0" defaultSize="0" autoFill="0" autoLine="0" autoPict="0">
                <anchor moveWithCells="1">
                  <from>
                    <xdr:col>26</xdr:col>
                    <xdr:colOff>25400</xdr:colOff>
                    <xdr:row>12</xdr:row>
                    <xdr:rowOff>50800</xdr:rowOff>
                  </from>
                  <to>
                    <xdr:col>26</xdr:col>
                    <xdr:colOff>304800</xdr:colOff>
                    <xdr:row>12</xdr:row>
                    <xdr:rowOff>241300</xdr:rowOff>
                  </to>
                </anchor>
              </controlPr>
            </control>
          </mc:Choice>
        </mc:AlternateContent>
        <mc:AlternateContent xmlns:mc="http://schemas.openxmlformats.org/markup-compatibility/2006">
          <mc:Choice Requires="x14">
            <control shapeId="49464" r:id="rId229" name="Check Box 312">
              <controlPr locked="0" defaultSize="0" autoFill="0" autoLine="0" autoPict="0">
                <anchor moveWithCells="1">
                  <from>
                    <xdr:col>27</xdr:col>
                    <xdr:colOff>25400</xdr:colOff>
                    <xdr:row>12</xdr:row>
                    <xdr:rowOff>50800</xdr:rowOff>
                  </from>
                  <to>
                    <xdr:col>27</xdr:col>
                    <xdr:colOff>304800</xdr:colOff>
                    <xdr:row>12</xdr:row>
                    <xdr:rowOff>241300</xdr:rowOff>
                  </to>
                </anchor>
              </controlPr>
            </control>
          </mc:Choice>
        </mc:AlternateContent>
        <mc:AlternateContent xmlns:mc="http://schemas.openxmlformats.org/markup-compatibility/2006">
          <mc:Choice Requires="x14">
            <control shapeId="49466" r:id="rId230" name="Check Box 314">
              <controlPr locked="0" defaultSize="0" autoFill="0" autoLine="0" autoPict="0">
                <anchor moveWithCells="1">
                  <from>
                    <xdr:col>10</xdr:col>
                    <xdr:colOff>38100</xdr:colOff>
                    <xdr:row>9</xdr:row>
                    <xdr:rowOff>38100</xdr:rowOff>
                  </from>
                  <to>
                    <xdr:col>10</xdr:col>
                    <xdr:colOff>304800</xdr:colOff>
                    <xdr:row>9</xdr:row>
                    <xdr:rowOff>241300</xdr:rowOff>
                  </to>
                </anchor>
              </controlPr>
            </control>
          </mc:Choice>
        </mc:AlternateContent>
        <mc:AlternateContent xmlns:mc="http://schemas.openxmlformats.org/markup-compatibility/2006">
          <mc:Choice Requires="x14">
            <control shapeId="49469" r:id="rId231" name="Check Box 317">
              <controlPr locked="0" defaultSize="0" autoFill="0" autoLine="0" autoPict="0">
                <anchor moveWithCells="1">
                  <from>
                    <xdr:col>7</xdr:col>
                    <xdr:colOff>38100</xdr:colOff>
                    <xdr:row>27</xdr:row>
                    <xdr:rowOff>76200</xdr:rowOff>
                  </from>
                  <to>
                    <xdr:col>7</xdr:col>
                    <xdr:colOff>304800</xdr:colOff>
                    <xdr:row>27</xdr:row>
                    <xdr:rowOff>203200</xdr:rowOff>
                  </to>
                </anchor>
              </controlPr>
            </control>
          </mc:Choice>
        </mc:AlternateContent>
        <mc:AlternateContent xmlns:mc="http://schemas.openxmlformats.org/markup-compatibility/2006">
          <mc:Choice Requires="x14">
            <control shapeId="49470" r:id="rId232" name="Check Box 318">
              <controlPr locked="0" defaultSize="0" autoFill="0" autoLine="0" autoPict="0">
                <anchor moveWithCells="1">
                  <from>
                    <xdr:col>8</xdr:col>
                    <xdr:colOff>38100</xdr:colOff>
                    <xdr:row>27</xdr:row>
                    <xdr:rowOff>50800</xdr:rowOff>
                  </from>
                  <to>
                    <xdr:col>8</xdr:col>
                    <xdr:colOff>304800</xdr:colOff>
                    <xdr:row>27</xdr:row>
                    <xdr:rowOff>241300</xdr:rowOff>
                  </to>
                </anchor>
              </controlPr>
            </control>
          </mc:Choice>
        </mc:AlternateContent>
        <mc:AlternateContent xmlns:mc="http://schemas.openxmlformats.org/markup-compatibility/2006">
          <mc:Choice Requires="x14">
            <control shapeId="49471" r:id="rId233" name="Check Box 319">
              <controlPr locked="0" defaultSize="0" autoFill="0" autoLine="0" autoPict="0">
                <anchor moveWithCells="1">
                  <from>
                    <xdr:col>9</xdr:col>
                    <xdr:colOff>38100</xdr:colOff>
                    <xdr:row>27</xdr:row>
                    <xdr:rowOff>50800</xdr:rowOff>
                  </from>
                  <to>
                    <xdr:col>9</xdr:col>
                    <xdr:colOff>304800</xdr:colOff>
                    <xdr:row>27</xdr:row>
                    <xdr:rowOff>241300</xdr:rowOff>
                  </to>
                </anchor>
              </controlPr>
            </control>
          </mc:Choice>
        </mc:AlternateContent>
        <mc:AlternateContent xmlns:mc="http://schemas.openxmlformats.org/markup-compatibility/2006">
          <mc:Choice Requires="x14">
            <control shapeId="49472" r:id="rId234" name="Check Box 320">
              <controlPr locked="0" defaultSize="0" autoFill="0" autoLine="0" autoPict="0">
                <anchor moveWithCells="1">
                  <from>
                    <xdr:col>10</xdr:col>
                    <xdr:colOff>38100</xdr:colOff>
                    <xdr:row>27</xdr:row>
                    <xdr:rowOff>38100</xdr:rowOff>
                  </from>
                  <to>
                    <xdr:col>10</xdr:col>
                    <xdr:colOff>304800</xdr:colOff>
                    <xdr:row>27</xdr:row>
                    <xdr:rowOff>241300</xdr:rowOff>
                  </to>
                </anchor>
              </controlPr>
            </control>
          </mc:Choice>
        </mc:AlternateContent>
        <mc:AlternateContent xmlns:mc="http://schemas.openxmlformats.org/markup-compatibility/2006">
          <mc:Choice Requires="x14">
            <control shapeId="49473" r:id="rId235" name="Check Box 321">
              <controlPr locked="0" defaultSize="0" autoFill="0" autoLine="0" autoPict="0">
                <anchor moveWithCells="1">
                  <from>
                    <xdr:col>7</xdr:col>
                    <xdr:colOff>50800</xdr:colOff>
                    <xdr:row>28</xdr:row>
                    <xdr:rowOff>38100</xdr:rowOff>
                  </from>
                  <to>
                    <xdr:col>7</xdr:col>
                    <xdr:colOff>279400</xdr:colOff>
                    <xdr:row>28</xdr:row>
                    <xdr:rowOff>241300</xdr:rowOff>
                  </to>
                </anchor>
              </controlPr>
            </control>
          </mc:Choice>
        </mc:AlternateContent>
        <mc:AlternateContent xmlns:mc="http://schemas.openxmlformats.org/markup-compatibility/2006">
          <mc:Choice Requires="x14">
            <control shapeId="49474" r:id="rId236" name="Check Box 322">
              <controlPr locked="0" defaultSize="0" autoFill="0" autoLine="0" autoPict="0">
                <anchor moveWithCells="1">
                  <from>
                    <xdr:col>8</xdr:col>
                    <xdr:colOff>38100</xdr:colOff>
                    <xdr:row>28</xdr:row>
                    <xdr:rowOff>63500</xdr:rowOff>
                  </from>
                  <to>
                    <xdr:col>8</xdr:col>
                    <xdr:colOff>304800</xdr:colOff>
                    <xdr:row>28</xdr:row>
                    <xdr:rowOff>228600</xdr:rowOff>
                  </to>
                </anchor>
              </controlPr>
            </control>
          </mc:Choice>
        </mc:AlternateContent>
        <mc:AlternateContent xmlns:mc="http://schemas.openxmlformats.org/markup-compatibility/2006">
          <mc:Choice Requires="x14">
            <control shapeId="49475" r:id="rId237" name="Check Box 323">
              <controlPr locked="0" defaultSize="0" autoFill="0" autoLine="0" autoPict="0">
                <anchor moveWithCells="1">
                  <from>
                    <xdr:col>9</xdr:col>
                    <xdr:colOff>38100</xdr:colOff>
                    <xdr:row>28</xdr:row>
                    <xdr:rowOff>63500</xdr:rowOff>
                  </from>
                  <to>
                    <xdr:col>9</xdr:col>
                    <xdr:colOff>304800</xdr:colOff>
                    <xdr:row>28</xdr:row>
                    <xdr:rowOff>228600</xdr:rowOff>
                  </to>
                </anchor>
              </controlPr>
            </control>
          </mc:Choice>
        </mc:AlternateContent>
        <mc:AlternateContent xmlns:mc="http://schemas.openxmlformats.org/markup-compatibility/2006">
          <mc:Choice Requires="x14">
            <control shapeId="49476" r:id="rId238" name="Check Box 324">
              <controlPr locked="0" defaultSize="0" autoFill="0" autoLine="0" autoPict="0">
                <anchor moveWithCells="1">
                  <from>
                    <xdr:col>10</xdr:col>
                    <xdr:colOff>38100</xdr:colOff>
                    <xdr:row>28</xdr:row>
                    <xdr:rowOff>38100</xdr:rowOff>
                  </from>
                  <to>
                    <xdr:col>10</xdr:col>
                    <xdr:colOff>304800</xdr:colOff>
                    <xdr:row>28</xdr:row>
                    <xdr:rowOff>254000</xdr:rowOff>
                  </to>
                </anchor>
              </controlPr>
            </control>
          </mc:Choice>
        </mc:AlternateContent>
        <mc:AlternateContent xmlns:mc="http://schemas.openxmlformats.org/markup-compatibility/2006">
          <mc:Choice Requires="x14">
            <control shapeId="49497" r:id="rId239" name="Check Box 345">
              <controlPr locked="0" defaultSize="0" autoFill="0" autoLine="0" autoPict="0">
                <anchor moveWithCells="1">
                  <from>
                    <xdr:col>24</xdr:col>
                    <xdr:colOff>50800</xdr:colOff>
                    <xdr:row>10</xdr:row>
                    <xdr:rowOff>63500</xdr:rowOff>
                  </from>
                  <to>
                    <xdr:col>24</xdr:col>
                    <xdr:colOff>279400</xdr:colOff>
                    <xdr:row>10</xdr:row>
                    <xdr:rowOff>228600</xdr:rowOff>
                  </to>
                </anchor>
              </controlPr>
            </control>
          </mc:Choice>
        </mc:AlternateContent>
        <mc:AlternateContent xmlns:mc="http://schemas.openxmlformats.org/markup-compatibility/2006">
          <mc:Choice Requires="x14">
            <control shapeId="49498" r:id="rId240" name="Check Box 346">
              <controlPr locked="0" defaultSize="0" autoFill="0" autoLine="0" autoPict="0">
                <anchor moveWithCells="1">
                  <from>
                    <xdr:col>25</xdr:col>
                    <xdr:colOff>50800</xdr:colOff>
                    <xdr:row>10</xdr:row>
                    <xdr:rowOff>50800</xdr:rowOff>
                  </from>
                  <to>
                    <xdr:col>25</xdr:col>
                    <xdr:colOff>304800</xdr:colOff>
                    <xdr:row>10</xdr:row>
                    <xdr:rowOff>241300</xdr:rowOff>
                  </to>
                </anchor>
              </controlPr>
            </control>
          </mc:Choice>
        </mc:AlternateContent>
        <mc:AlternateContent xmlns:mc="http://schemas.openxmlformats.org/markup-compatibility/2006">
          <mc:Choice Requires="x14">
            <control shapeId="49499" r:id="rId241" name="Check Box 347">
              <controlPr locked="0" defaultSize="0" autoFill="0" autoLine="0" autoPict="0">
                <anchor moveWithCells="1">
                  <from>
                    <xdr:col>26</xdr:col>
                    <xdr:colOff>50800</xdr:colOff>
                    <xdr:row>10</xdr:row>
                    <xdr:rowOff>50800</xdr:rowOff>
                  </from>
                  <to>
                    <xdr:col>26</xdr:col>
                    <xdr:colOff>304800</xdr:colOff>
                    <xdr:row>10</xdr:row>
                    <xdr:rowOff>228600</xdr:rowOff>
                  </to>
                </anchor>
              </controlPr>
            </control>
          </mc:Choice>
        </mc:AlternateContent>
        <mc:AlternateContent xmlns:mc="http://schemas.openxmlformats.org/markup-compatibility/2006">
          <mc:Choice Requires="x14">
            <control shapeId="49500" r:id="rId242" name="Check Box 348">
              <controlPr locked="0" defaultSize="0" autoFill="0" autoLine="0" autoPict="0">
                <anchor moveWithCells="1">
                  <from>
                    <xdr:col>27</xdr:col>
                    <xdr:colOff>38100</xdr:colOff>
                    <xdr:row>10</xdr:row>
                    <xdr:rowOff>50800</xdr:rowOff>
                  </from>
                  <to>
                    <xdr:col>27</xdr:col>
                    <xdr:colOff>304800</xdr:colOff>
                    <xdr:row>10</xdr:row>
                    <xdr:rowOff>241300</xdr:rowOff>
                  </to>
                </anchor>
              </controlPr>
            </control>
          </mc:Choice>
        </mc:AlternateContent>
        <mc:AlternateContent xmlns:mc="http://schemas.openxmlformats.org/markup-compatibility/2006">
          <mc:Choice Requires="x14">
            <control shapeId="49501" r:id="rId243" name="Check Box 349">
              <controlPr locked="0" defaultSize="0" autoFill="0" autoLine="0" autoPict="0">
                <anchor moveWithCells="1">
                  <from>
                    <xdr:col>24</xdr:col>
                    <xdr:colOff>63500</xdr:colOff>
                    <xdr:row>11</xdr:row>
                    <xdr:rowOff>50800</xdr:rowOff>
                  </from>
                  <to>
                    <xdr:col>24</xdr:col>
                    <xdr:colOff>279400</xdr:colOff>
                    <xdr:row>11</xdr:row>
                    <xdr:rowOff>241300</xdr:rowOff>
                  </to>
                </anchor>
              </controlPr>
            </control>
          </mc:Choice>
        </mc:AlternateContent>
        <mc:AlternateContent xmlns:mc="http://schemas.openxmlformats.org/markup-compatibility/2006">
          <mc:Choice Requires="x14">
            <control shapeId="49502" r:id="rId244" name="Check Box 350">
              <controlPr locked="0" defaultSize="0" autoFill="0" autoLine="0" autoPict="0">
                <anchor moveWithCells="1">
                  <from>
                    <xdr:col>25</xdr:col>
                    <xdr:colOff>50800</xdr:colOff>
                    <xdr:row>11</xdr:row>
                    <xdr:rowOff>50800</xdr:rowOff>
                  </from>
                  <to>
                    <xdr:col>25</xdr:col>
                    <xdr:colOff>304800</xdr:colOff>
                    <xdr:row>11</xdr:row>
                    <xdr:rowOff>241300</xdr:rowOff>
                  </to>
                </anchor>
              </controlPr>
            </control>
          </mc:Choice>
        </mc:AlternateContent>
        <mc:AlternateContent xmlns:mc="http://schemas.openxmlformats.org/markup-compatibility/2006">
          <mc:Choice Requires="x14">
            <control shapeId="49503" r:id="rId245" name="Check Box 351">
              <controlPr locked="0" defaultSize="0" autoFill="0" autoLine="0" autoPict="0">
                <anchor moveWithCells="1">
                  <from>
                    <xdr:col>26</xdr:col>
                    <xdr:colOff>38100</xdr:colOff>
                    <xdr:row>11</xdr:row>
                    <xdr:rowOff>50800</xdr:rowOff>
                  </from>
                  <to>
                    <xdr:col>26</xdr:col>
                    <xdr:colOff>304800</xdr:colOff>
                    <xdr:row>11</xdr:row>
                    <xdr:rowOff>241300</xdr:rowOff>
                  </to>
                </anchor>
              </controlPr>
            </control>
          </mc:Choice>
        </mc:AlternateContent>
        <mc:AlternateContent xmlns:mc="http://schemas.openxmlformats.org/markup-compatibility/2006">
          <mc:Choice Requires="x14">
            <control shapeId="49504" r:id="rId246" name="Check Box 352">
              <controlPr locked="0" defaultSize="0" autoFill="0" autoLine="0" autoPict="0">
                <anchor moveWithCells="1">
                  <from>
                    <xdr:col>27</xdr:col>
                    <xdr:colOff>50800</xdr:colOff>
                    <xdr:row>11</xdr:row>
                    <xdr:rowOff>50800</xdr:rowOff>
                  </from>
                  <to>
                    <xdr:col>27</xdr:col>
                    <xdr:colOff>279400</xdr:colOff>
                    <xdr:row>11</xdr:row>
                    <xdr:rowOff>228600</xdr:rowOff>
                  </to>
                </anchor>
              </controlPr>
            </control>
          </mc:Choice>
        </mc:AlternateContent>
        <mc:AlternateContent xmlns:mc="http://schemas.openxmlformats.org/markup-compatibility/2006">
          <mc:Choice Requires="x14">
            <control shapeId="49505" r:id="rId247" name="Check Box 353">
              <controlPr locked="0" defaultSize="0" autoFill="0" autoLine="0" autoPict="0">
                <anchor moveWithCells="1">
                  <from>
                    <xdr:col>24</xdr:col>
                    <xdr:colOff>50800</xdr:colOff>
                    <xdr:row>21</xdr:row>
                    <xdr:rowOff>63500</xdr:rowOff>
                  </from>
                  <to>
                    <xdr:col>24</xdr:col>
                    <xdr:colOff>279400</xdr:colOff>
                    <xdr:row>21</xdr:row>
                    <xdr:rowOff>228600</xdr:rowOff>
                  </to>
                </anchor>
              </controlPr>
            </control>
          </mc:Choice>
        </mc:AlternateContent>
        <mc:AlternateContent xmlns:mc="http://schemas.openxmlformats.org/markup-compatibility/2006">
          <mc:Choice Requires="x14">
            <control shapeId="49506" r:id="rId248" name="Check Box 354">
              <controlPr locked="0" defaultSize="0" autoFill="0" autoLine="0" autoPict="0">
                <anchor moveWithCells="1">
                  <from>
                    <xdr:col>25</xdr:col>
                    <xdr:colOff>25400</xdr:colOff>
                    <xdr:row>21</xdr:row>
                    <xdr:rowOff>50800</xdr:rowOff>
                  </from>
                  <to>
                    <xdr:col>25</xdr:col>
                    <xdr:colOff>304800</xdr:colOff>
                    <xdr:row>21</xdr:row>
                    <xdr:rowOff>241300</xdr:rowOff>
                  </to>
                </anchor>
              </controlPr>
            </control>
          </mc:Choice>
        </mc:AlternateContent>
        <mc:AlternateContent xmlns:mc="http://schemas.openxmlformats.org/markup-compatibility/2006">
          <mc:Choice Requires="x14">
            <control shapeId="49507" r:id="rId249" name="Check Box 355">
              <controlPr locked="0" defaultSize="0" autoFill="0" autoLine="0" autoPict="0">
                <anchor moveWithCells="1">
                  <from>
                    <xdr:col>26</xdr:col>
                    <xdr:colOff>50800</xdr:colOff>
                    <xdr:row>21</xdr:row>
                    <xdr:rowOff>50800</xdr:rowOff>
                  </from>
                  <to>
                    <xdr:col>26</xdr:col>
                    <xdr:colOff>279400</xdr:colOff>
                    <xdr:row>21</xdr:row>
                    <xdr:rowOff>228600</xdr:rowOff>
                  </to>
                </anchor>
              </controlPr>
            </control>
          </mc:Choice>
        </mc:AlternateContent>
        <mc:AlternateContent xmlns:mc="http://schemas.openxmlformats.org/markup-compatibility/2006">
          <mc:Choice Requires="x14">
            <control shapeId="49508" r:id="rId250" name="Check Box 356">
              <controlPr locked="0" defaultSize="0" autoFill="0" autoLine="0" autoPict="0">
                <anchor moveWithCells="1">
                  <from>
                    <xdr:col>27</xdr:col>
                    <xdr:colOff>38100</xdr:colOff>
                    <xdr:row>21</xdr:row>
                    <xdr:rowOff>38100</xdr:rowOff>
                  </from>
                  <to>
                    <xdr:col>27</xdr:col>
                    <xdr:colOff>304800</xdr:colOff>
                    <xdr:row>21</xdr:row>
                    <xdr:rowOff>241300</xdr:rowOff>
                  </to>
                </anchor>
              </controlPr>
            </control>
          </mc:Choice>
        </mc:AlternateContent>
        <mc:AlternateContent xmlns:mc="http://schemas.openxmlformats.org/markup-compatibility/2006">
          <mc:Choice Requires="x14">
            <control shapeId="49509" r:id="rId251" name="Check Box 357">
              <controlPr locked="0" defaultSize="0" autoFill="0" autoLine="0" autoPict="0">
                <anchor moveWithCells="1">
                  <from>
                    <xdr:col>24</xdr:col>
                    <xdr:colOff>38100</xdr:colOff>
                    <xdr:row>29</xdr:row>
                    <xdr:rowOff>50800</xdr:rowOff>
                  </from>
                  <to>
                    <xdr:col>24</xdr:col>
                    <xdr:colOff>304800</xdr:colOff>
                    <xdr:row>29</xdr:row>
                    <xdr:rowOff>228600</xdr:rowOff>
                  </to>
                </anchor>
              </controlPr>
            </control>
          </mc:Choice>
        </mc:AlternateContent>
        <mc:AlternateContent xmlns:mc="http://schemas.openxmlformats.org/markup-compatibility/2006">
          <mc:Choice Requires="x14">
            <control shapeId="49510" r:id="rId252" name="Check Box 358">
              <controlPr locked="0" defaultSize="0" autoFill="0" autoLine="0" autoPict="0">
                <anchor moveWithCells="1">
                  <from>
                    <xdr:col>25</xdr:col>
                    <xdr:colOff>50800</xdr:colOff>
                    <xdr:row>29</xdr:row>
                    <xdr:rowOff>50800</xdr:rowOff>
                  </from>
                  <to>
                    <xdr:col>25</xdr:col>
                    <xdr:colOff>304800</xdr:colOff>
                    <xdr:row>29</xdr:row>
                    <xdr:rowOff>241300</xdr:rowOff>
                  </to>
                </anchor>
              </controlPr>
            </control>
          </mc:Choice>
        </mc:AlternateContent>
        <mc:AlternateContent xmlns:mc="http://schemas.openxmlformats.org/markup-compatibility/2006">
          <mc:Choice Requires="x14">
            <control shapeId="49511" r:id="rId253" name="Check Box 359">
              <controlPr locked="0" defaultSize="0" autoFill="0" autoLine="0" autoPict="0">
                <anchor moveWithCells="1">
                  <from>
                    <xdr:col>26</xdr:col>
                    <xdr:colOff>38100</xdr:colOff>
                    <xdr:row>29</xdr:row>
                    <xdr:rowOff>50800</xdr:rowOff>
                  </from>
                  <to>
                    <xdr:col>26</xdr:col>
                    <xdr:colOff>304800</xdr:colOff>
                    <xdr:row>29</xdr:row>
                    <xdr:rowOff>241300</xdr:rowOff>
                  </to>
                </anchor>
              </controlPr>
            </control>
          </mc:Choice>
        </mc:AlternateContent>
        <mc:AlternateContent xmlns:mc="http://schemas.openxmlformats.org/markup-compatibility/2006">
          <mc:Choice Requires="x14">
            <control shapeId="49512" r:id="rId254" name="Check Box 360">
              <controlPr locked="0" defaultSize="0" autoFill="0" autoLine="0" autoPict="0">
                <anchor moveWithCells="1">
                  <from>
                    <xdr:col>27</xdr:col>
                    <xdr:colOff>38100</xdr:colOff>
                    <xdr:row>29</xdr:row>
                    <xdr:rowOff>38100</xdr:rowOff>
                  </from>
                  <to>
                    <xdr:col>27</xdr:col>
                    <xdr:colOff>304800</xdr:colOff>
                    <xdr:row>29</xdr:row>
                    <xdr:rowOff>241300</xdr:rowOff>
                  </to>
                </anchor>
              </controlPr>
            </control>
          </mc:Choice>
        </mc:AlternateContent>
        <mc:AlternateContent xmlns:mc="http://schemas.openxmlformats.org/markup-compatibility/2006">
          <mc:Choice Requires="x14">
            <control shapeId="49513" r:id="rId255" name="Check Box 361">
              <controlPr locked="0" defaultSize="0" autoFill="0" autoLine="0" autoPict="0">
                <anchor moveWithCells="1">
                  <from>
                    <xdr:col>24</xdr:col>
                    <xdr:colOff>38100</xdr:colOff>
                    <xdr:row>30</xdr:row>
                    <xdr:rowOff>63500</xdr:rowOff>
                  </from>
                  <to>
                    <xdr:col>24</xdr:col>
                    <xdr:colOff>304800</xdr:colOff>
                    <xdr:row>30</xdr:row>
                    <xdr:rowOff>228600</xdr:rowOff>
                  </to>
                </anchor>
              </controlPr>
            </control>
          </mc:Choice>
        </mc:AlternateContent>
        <mc:AlternateContent xmlns:mc="http://schemas.openxmlformats.org/markup-compatibility/2006">
          <mc:Choice Requires="x14">
            <control shapeId="49514" r:id="rId256" name="Check Box 362">
              <controlPr locked="0" defaultSize="0" autoFill="0" autoLine="0" autoPict="0">
                <anchor moveWithCells="1">
                  <from>
                    <xdr:col>25</xdr:col>
                    <xdr:colOff>50800</xdr:colOff>
                    <xdr:row>30</xdr:row>
                    <xdr:rowOff>50800</xdr:rowOff>
                  </from>
                  <to>
                    <xdr:col>25</xdr:col>
                    <xdr:colOff>304800</xdr:colOff>
                    <xdr:row>30</xdr:row>
                    <xdr:rowOff>241300</xdr:rowOff>
                  </to>
                </anchor>
              </controlPr>
            </control>
          </mc:Choice>
        </mc:AlternateContent>
        <mc:AlternateContent xmlns:mc="http://schemas.openxmlformats.org/markup-compatibility/2006">
          <mc:Choice Requires="x14">
            <control shapeId="49515" r:id="rId257" name="Check Box 363">
              <controlPr locked="0" defaultSize="0" autoFill="0" autoLine="0" autoPict="0">
                <anchor moveWithCells="1">
                  <from>
                    <xdr:col>26</xdr:col>
                    <xdr:colOff>38100</xdr:colOff>
                    <xdr:row>30</xdr:row>
                    <xdr:rowOff>50800</xdr:rowOff>
                  </from>
                  <to>
                    <xdr:col>26</xdr:col>
                    <xdr:colOff>304800</xdr:colOff>
                    <xdr:row>30</xdr:row>
                    <xdr:rowOff>228600</xdr:rowOff>
                  </to>
                </anchor>
              </controlPr>
            </control>
          </mc:Choice>
        </mc:AlternateContent>
        <mc:AlternateContent xmlns:mc="http://schemas.openxmlformats.org/markup-compatibility/2006">
          <mc:Choice Requires="x14">
            <control shapeId="49516" r:id="rId258" name="Check Box 364">
              <controlPr locked="0" defaultSize="0" autoFill="0" autoLine="0" autoPict="0">
                <anchor moveWithCells="1">
                  <from>
                    <xdr:col>27</xdr:col>
                    <xdr:colOff>25400</xdr:colOff>
                    <xdr:row>30</xdr:row>
                    <xdr:rowOff>50800</xdr:rowOff>
                  </from>
                  <to>
                    <xdr:col>27</xdr:col>
                    <xdr:colOff>304800</xdr:colOff>
                    <xdr:row>30</xdr:row>
                    <xdr:rowOff>241300</xdr:rowOff>
                  </to>
                </anchor>
              </controlPr>
            </control>
          </mc:Choice>
        </mc:AlternateContent>
        <mc:AlternateContent xmlns:mc="http://schemas.openxmlformats.org/markup-compatibility/2006">
          <mc:Choice Requires="x14">
            <control shapeId="49517" r:id="rId259" name="Check Box 365">
              <controlPr locked="0" defaultSize="0" autoFill="0" autoLine="0" autoPict="0">
                <anchor moveWithCells="1">
                  <from>
                    <xdr:col>24</xdr:col>
                    <xdr:colOff>38100</xdr:colOff>
                    <xdr:row>32</xdr:row>
                    <xdr:rowOff>50800</xdr:rowOff>
                  </from>
                  <to>
                    <xdr:col>24</xdr:col>
                    <xdr:colOff>304800</xdr:colOff>
                    <xdr:row>32</xdr:row>
                    <xdr:rowOff>241300</xdr:rowOff>
                  </to>
                </anchor>
              </controlPr>
            </control>
          </mc:Choice>
        </mc:AlternateContent>
        <mc:AlternateContent xmlns:mc="http://schemas.openxmlformats.org/markup-compatibility/2006">
          <mc:Choice Requires="x14">
            <control shapeId="49518" r:id="rId260" name="Check Box 366">
              <controlPr locked="0" defaultSize="0" autoFill="0" autoLine="0" autoPict="0">
                <anchor moveWithCells="1">
                  <from>
                    <xdr:col>25</xdr:col>
                    <xdr:colOff>38100</xdr:colOff>
                    <xdr:row>32</xdr:row>
                    <xdr:rowOff>50800</xdr:rowOff>
                  </from>
                  <to>
                    <xdr:col>25</xdr:col>
                    <xdr:colOff>304800</xdr:colOff>
                    <xdr:row>32</xdr:row>
                    <xdr:rowOff>241300</xdr:rowOff>
                  </to>
                </anchor>
              </controlPr>
            </control>
          </mc:Choice>
        </mc:AlternateContent>
        <mc:AlternateContent xmlns:mc="http://schemas.openxmlformats.org/markup-compatibility/2006">
          <mc:Choice Requires="x14">
            <control shapeId="49519" r:id="rId261" name="Check Box 367">
              <controlPr locked="0" defaultSize="0" autoFill="0" autoLine="0" autoPict="0">
                <anchor moveWithCells="1">
                  <from>
                    <xdr:col>26</xdr:col>
                    <xdr:colOff>38100</xdr:colOff>
                    <xdr:row>32</xdr:row>
                    <xdr:rowOff>50800</xdr:rowOff>
                  </from>
                  <to>
                    <xdr:col>26</xdr:col>
                    <xdr:colOff>304800</xdr:colOff>
                    <xdr:row>32</xdr:row>
                    <xdr:rowOff>241300</xdr:rowOff>
                  </to>
                </anchor>
              </controlPr>
            </control>
          </mc:Choice>
        </mc:AlternateContent>
        <mc:AlternateContent xmlns:mc="http://schemas.openxmlformats.org/markup-compatibility/2006">
          <mc:Choice Requires="x14">
            <control shapeId="49520" r:id="rId262" name="Check Box 368">
              <controlPr locked="0" defaultSize="0" autoFill="0" autoLine="0" autoPict="0">
                <anchor moveWithCells="1">
                  <from>
                    <xdr:col>27</xdr:col>
                    <xdr:colOff>50800</xdr:colOff>
                    <xdr:row>32</xdr:row>
                    <xdr:rowOff>50800</xdr:rowOff>
                  </from>
                  <to>
                    <xdr:col>27</xdr:col>
                    <xdr:colOff>279400</xdr:colOff>
                    <xdr:row>32</xdr:row>
                    <xdr:rowOff>228600</xdr:rowOff>
                  </to>
                </anchor>
              </controlPr>
            </control>
          </mc:Choice>
        </mc:AlternateContent>
        <mc:AlternateContent xmlns:mc="http://schemas.openxmlformats.org/markup-compatibility/2006">
          <mc:Choice Requires="x14">
            <control shapeId="49521" r:id="rId263" name="Check Box 369">
              <controlPr locked="0" defaultSize="0" autoFill="0" autoLine="0" autoPict="0">
                <anchor moveWithCells="1">
                  <from>
                    <xdr:col>24</xdr:col>
                    <xdr:colOff>50800</xdr:colOff>
                    <xdr:row>36</xdr:row>
                    <xdr:rowOff>38100</xdr:rowOff>
                  </from>
                  <to>
                    <xdr:col>24</xdr:col>
                    <xdr:colOff>279400</xdr:colOff>
                    <xdr:row>36</xdr:row>
                    <xdr:rowOff>241300</xdr:rowOff>
                  </to>
                </anchor>
              </controlPr>
            </control>
          </mc:Choice>
        </mc:AlternateContent>
        <mc:AlternateContent xmlns:mc="http://schemas.openxmlformats.org/markup-compatibility/2006">
          <mc:Choice Requires="x14">
            <control shapeId="49522" r:id="rId264" name="Check Box 370">
              <controlPr locked="0" defaultSize="0" autoFill="0" autoLine="0" autoPict="0">
                <anchor moveWithCells="1">
                  <from>
                    <xdr:col>25</xdr:col>
                    <xdr:colOff>50800</xdr:colOff>
                    <xdr:row>36</xdr:row>
                    <xdr:rowOff>38100</xdr:rowOff>
                  </from>
                  <to>
                    <xdr:col>25</xdr:col>
                    <xdr:colOff>279400</xdr:colOff>
                    <xdr:row>36</xdr:row>
                    <xdr:rowOff>241300</xdr:rowOff>
                  </to>
                </anchor>
              </controlPr>
            </control>
          </mc:Choice>
        </mc:AlternateContent>
        <mc:AlternateContent xmlns:mc="http://schemas.openxmlformats.org/markup-compatibility/2006">
          <mc:Choice Requires="x14">
            <control shapeId="49523" r:id="rId265" name="Check Box 371">
              <controlPr locked="0" defaultSize="0" autoFill="0" autoLine="0" autoPict="0">
                <anchor moveWithCells="1">
                  <from>
                    <xdr:col>26</xdr:col>
                    <xdr:colOff>25400</xdr:colOff>
                    <xdr:row>36</xdr:row>
                    <xdr:rowOff>38100</xdr:rowOff>
                  </from>
                  <to>
                    <xdr:col>26</xdr:col>
                    <xdr:colOff>304800</xdr:colOff>
                    <xdr:row>36</xdr:row>
                    <xdr:rowOff>241300</xdr:rowOff>
                  </to>
                </anchor>
              </controlPr>
            </control>
          </mc:Choice>
        </mc:AlternateContent>
        <mc:AlternateContent xmlns:mc="http://schemas.openxmlformats.org/markup-compatibility/2006">
          <mc:Choice Requires="x14">
            <control shapeId="49524" r:id="rId266" name="Check Box 372">
              <controlPr locked="0" defaultSize="0" autoFill="0" autoLine="0" autoPict="0" macro="[0]!CheckBox84_Click">
                <anchor moveWithCells="1">
                  <from>
                    <xdr:col>27</xdr:col>
                    <xdr:colOff>38100</xdr:colOff>
                    <xdr:row>36</xdr:row>
                    <xdr:rowOff>50800</xdr:rowOff>
                  </from>
                  <to>
                    <xdr:col>27</xdr:col>
                    <xdr:colOff>304800</xdr:colOff>
                    <xdr:row>36</xdr:row>
                    <xdr:rowOff>241300</xdr:rowOff>
                  </to>
                </anchor>
              </controlPr>
            </control>
          </mc:Choice>
        </mc:AlternateContent>
        <mc:AlternateContent xmlns:mc="http://schemas.openxmlformats.org/markup-compatibility/2006">
          <mc:Choice Requires="x14">
            <control shapeId="49525" r:id="rId267" name="Check Box 373">
              <controlPr locked="0" defaultSize="0" autoFill="0" autoLine="0" autoPict="0">
                <anchor moveWithCells="1">
                  <from>
                    <xdr:col>26</xdr:col>
                    <xdr:colOff>50800</xdr:colOff>
                    <xdr:row>8</xdr:row>
                    <xdr:rowOff>38100</xdr:rowOff>
                  </from>
                  <to>
                    <xdr:col>26</xdr:col>
                    <xdr:colOff>304800</xdr:colOff>
                    <xdr:row>8</xdr:row>
                    <xdr:rowOff>241300</xdr:rowOff>
                  </to>
                </anchor>
              </controlPr>
            </control>
          </mc:Choice>
        </mc:AlternateContent>
        <mc:AlternateContent xmlns:mc="http://schemas.openxmlformats.org/markup-compatibility/2006">
          <mc:Choice Requires="x14">
            <control shapeId="49533" r:id="rId268" name="Check Box 381">
              <controlPr locked="0" defaultSize="0" autoFill="0" autoLine="0" autoPict="0" macro="[0]!checkAllBoxesColumn_Click">
                <anchor moveWithCells="1">
                  <from>
                    <xdr:col>8</xdr:col>
                    <xdr:colOff>50800</xdr:colOff>
                    <xdr:row>25</xdr:row>
                    <xdr:rowOff>25400</xdr:rowOff>
                  </from>
                  <to>
                    <xdr:col>8</xdr:col>
                    <xdr:colOff>317500</xdr:colOff>
                    <xdr:row>25</xdr:row>
                    <xdr:rowOff>266700</xdr:rowOff>
                  </to>
                </anchor>
              </controlPr>
            </control>
          </mc:Choice>
        </mc:AlternateContent>
        <mc:AlternateContent xmlns:mc="http://schemas.openxmlformats.org/markup-compatibility/2006">
          <mc:Choice Requires="x14">
            <control shapeId="49534" r:id="rId269" name="Check Box 382">
              <controlPr locked="0" defaultSize="0" autoFill="0" autoLine="0" autoPict="0" macro="[0]!checkAllBoxesColumn_Click">
                <anchor moveWithCells="1">
                  <from>
                    <xdr:col>7</xdr:col>
                    <xdr:colOff>50800</xdr:colOff>
                    <xdr:row>25</xdr:row>
                    <xdr:rowOff>12700</xdr:rowOff>
                  </from>
                  <to>
                    <xdr:col>7</xdr:col>
                    <xdr:colOff>304800</xdr:colOff>
                    <xdr:row>25</xdr:row>
                    <xdr:rowOff>266700</xdr:rowOff>
                  </to>
                </anchor>
              </controlPr>
            </control>
          </mc:Choice>
        </mc:AlternateContent>
        <mc:AlternateContent xmlns:mc="http://schemas.openxmlformats.org/markup-compatibility/2006">
          <mc:Choice Requires="x14">
            <control shapeId="49535" r:id="rId270" name="Check Box 383">
              <controlPr locked="0" defaultSize="0" autoFill="0" autoLine="0" autoPict="0" macro="[0]!checkAllBoxesColumn_Click">
                <anchor moveWithCells="1">
                  <from>
                    <xdr:col>9</xdr:col>
                    <xdr:colOff>38100</xdr:colOff>
                    <xdr:row>25</xdr:row>
                    <xdr:rowOff>25400</xdr:rowOff>
                  </from>
                  <to>
                    <xdr:col>9</xdr:col>
                    <xdr:colOff>304800</xdr:colOff>
                    <xdr:row>25</xdr:row>
                    <xdr:rowOff>266700</xdr:rowOff>
                  </to>
                </anchor>
              </controlPr>
            </control>
          </mc:Choice>
        </mc:AlternateContent>
        <mc:AlternateContent xmlns:mc="http://schemas.openxmlformats.org/markup-compatibility/2006">
          <mc:Choice Requires="x14">
            <control shapeId="49536" r:id="rId271" name="Check Box 384">
              <controlPr locked="0" defaultSize="0" autoFill="0" autoLine="0" autoPict="0" macro="[0]!checkAllBoxesColumn_Click">
                <anchor moveWithCells="1">
                  <from>
                    <xdr:col>10</xdr:col>
                    <xdr:colOff>25400</xdr:colOff>
                    <xdr:row>25</xdr:row>
                    <xdr:rowOff>12700</xdr:rowOff>
                  </from>
                  <to>
                    <xdr:col>10</xdr:col>
                    <xdr:colOff>304800</xdr:colOff>
                    <xdr:row>25</xdr:row>
                    <xdr:rowOff>266700</xdr:rowOff>
                  </to>
                </anchor>
              </controlPr>
            </control>
          </mc:Choice>
        </mc:AlternateContent>
        <mc:AlternateContent xmlns:mc="http://schemas.openxmlformats.org/markup-compatibility/2006">
          <mc:Choice Requires="x14">
            <control shapeId="49537" r:id="rId272" name="Check Box 385">
              <controlPr locked="0" defaultSize="0" autoFill="0" autoLine="0" autoPict="0" macro="[0]!checkAllBoxesColumn_Click">
                <anchor moveWithCells="1">
                  <from>
                    <xdr:col>8</xdr:col>
                    <xdr:colOff>50800</xdr:colOff>
                    <xdr:row>7</xdr:row>
                    <xdr:rowOff>25400</xdr:rowOff>
                  </from>
                  <to>
                    <xdr:col>8</xdr:col>
                    <xdr:colOff>317500</xdr:colOff>
                    <xdr:row>7</xdr:row>
                    <xdr:rowOff>266700</xdr:rowOff>
                  </to>
                </anchor>
              </controlPr>
            </control>
          </mc:Choice>
        </mc:AlternateContent>
        <mc:AlternateContent xmlns:mc="http://schemas.openxmlformats.org/markup-compatibility/2006">
          <mc:Choice Requires="x14">
            <control shapeId="49538" r:id="rId273" name="Check Box 386">
              <controlPr locked="0" defaultSize="0" autoFill="0" autoLine="0" autoPict="0" macro="[0]!checkAllBoxesColumn_Click">
                <anchor moveWithCells="1">
                  <from>
                    <xdr:col>7</xdr:col>
                    <xdr:colOff>50800</xdr:colOff>
                    <xdr:row>7</xdr:row>
                    <xdr:rowOff>25400</xdr:rowOff>
                  </from>
                  <to>
                    <xdr:col>7</xdr:col>
                    <xdr:colOff>304800</xdr:colOff>
                    <xdr:row>7</xdr:row>
                    <xdr:rowOff>266700</xdr:rowOff>
                  </to>
                </anchor>
              </controlPr>
            </control>
          </mc:Choice>
        </mc:AlternateContent>
        <mc:AlternateContent xmlns:mc="http://schemas.openxmlformats.org/markup-compatibility/2006">
          <mc:Choice Requires="x14">
            <control shapeId="49539" r:id="rId274" name="Check Box 387">
              <controlPr locked="0" defaultSize="0" autoFill="0" autoLine="0" autoPict="0" macro="[0]!checkAllBoxesColumn_Click">
                <anchor moveWithCells="1">
                  <from>
                    <xdr:col>9</xdr:col>
                    <xdr:colOff>38100</xdr:colOff>
                    <xdr:row>7</xdr:row>
                    <xdr:rowOff>25400</xdr:rowOff>
                  </from>
                  <to>
                    <xdr:col>9</xdr:col>
                    <xdr:colOff>304800</xdr:colOff>
                    <xdr:row>7</xdr:row>
                    <xdr:rowOff>266700</xdr:rowOff>
                  </to>
                </anchor>
              </controlPr>
            </control>
          </mc:Choice>
        </mc:AlternateContent>
        <mc:AlternateContent xmlns:mc="http://schemas.openxmlformats.org/markup-compatibility/2006">
          <mc:Choice Requires="x14">
            <control shapeId="49540" r:id="rId275" name="Check Box 388">
              <controlPr locked="0" defaultSize="0" autoFill="0" autoLine="0" autoPict="0" macro="[0]!checkAllBoxesColumn_Click">
                <anchor moveWithCells="1">
                  <from>
                    <xdr:col>10</xdr:col>
                    <xdr:colOff>25400</xdr:colOff>
                    <xdr:row>7</xdr:row>
                    <xdr:rowOff>25400</xdr:rowOff>
                  </from>
                  <to>
                    <xdr:col>10</xdr:col>
                    <xdr:colOff>304800</xdr:colOff>
                    <xdr:row>7</xdr:row>
                    <xdr:rowOff>266700</xdr:rowOff>
                  </to>
                </anchor>
              </controlPr>
            </control>
          </mc:Choice>
        </mc:AlternateContent>
        <mc:AlternateContent xmlns:mc="http://schemas.openxmlformats.org/markup-compatibility/2006">
          <mc:Choice Requires="x14">
            <control shapeId="49541" r:id="rId276" name="Check Box 389">
              <controlPr locked="0" defaultSize="0" autoFill="0" autoLine="0" autoPict="0" macro="[0]!checkAllBoxesColumn_Click">
                <anchor moveWithCells="1">
                  <from>
                    <xdr:col>25</xdr:col>
                    <xdr:colOff>50800</xdr:colOff>
                    <xdr:row>7</xdr:row>
                    <xdr:rowOff>38100</xdr:rowOff>
                  </from>
                  <to>
                    <xdr:col>25</xdr:col>
                    <xdr:colOff>304800</xdr:colOff>
                    <xdr:row>8</xdr:row>
                    <xdr:rowOff>0</xdr:rowOff>
                  </to>
                </anchor>
              </controlPr>
            </control>
          </mc:Choice>
        </mc:AlternateContent>
        <mc:AlternateContent xmlns:mc="http://schemas.openxmlformats.org/markup-compatibility/2006">
          <mc:Choice Requires="x14">
            <control shapeId="49542" r:id="rId277" name="Check Box 390">
              <controlPr locked="0" defaultSize="0" autoFill="0" autoLine="0" autoPict="0" macro="[0]!checkAllBoxesColumn_Click">
                <anchor moveWithCells="1">
                  <from>
                    <xdr:col>24</xdr:col>
                    <xdr:colOff>50800</xdr:colOff>
                    <xdr:row>7</xdr:row>
                    <xdr:rowOff>25400</xdr:rowOff>
                  </from>
                  <to>
                    <xdr:col>24</xdr:col>
                    <xdr:colOff>304800</xdr:colOff>
                    <xdr:row>8</xdr:row>
                    <xdr:rowOff>0</xdr:rowOff>
                  </to>
                </anchor>
              </controlPr>
            </control>
          </mc:Choice>
        </mc:AlternateContent>
        <mc:AlternateContent xmlns:mc="http://schemas.openxmlformats.org/markup-compatibility/2006">
          <mc:Choice Requires="x14">
            <control shapeId="49543" r:id="rId278" name="Check Box 391">
              <controlPr locked="0" defaultSize="0" autoFill="0" autoLine="0" autoPict="0" macro="[0]!checkAllBoxesColumn_Click">
                <anchor moveWithCells="1">
                  <from>
                    <xdr:col>26</xdr:col>
                    <xdr:colOff>38100</xdr:colOff>
                    <xdr:row>7</xdr:row>
                    <xdr:rowOff>38100</xdr:rowOff>
                  </from>
                  <to>
                    <xdr:col>26</xdr:col>
                    <xdr:colOff>304800</xdr:colOff>
                    <xdr:row>8</xdr:row>
                    <xdr:rowOff>0</xdr:rowOff>
                  </to>
                </anchor>
              </controlPr>
            </control>
          </mc:Choice>
        </mc:AlternateContent>
        <mc:AlternateContent xmlns:mc="http://schemas.openxmlformats.org/markup-compatibility/2006">
          <mc:Choice Requires="x14">
            <control shapeId="49544" r:id="rId279" name="Check Box 392">
              <controlPr locked="0" defaultSize="0" autoFill="0" autoLine="0" autoPict="0" macro="[0]!checkAllBoxesColumn_Click">
                <anchor moveWithCells="1">
                  <from>
                    <xdr:col>27</xdr:col>
                    <xdr:colOff>25400</xdr:colOff>
                    <xdr:row>7</xdr:row>
                    <xdr:rowOff>25400</xdr:rowOff>
                  </from>
                  <to>
                    <xdr:col>27</xdr:col>
                    <xdr:colOff>279400</xdr:colOff>
                    <xdr:row>8</xdr:row>
                    <xdr:rowOff>0</xdr:rowOff>
                  </to>
                </anchor>
              </controlPr>
            </control>
          </mc:Choice>
        </mc:AlternateContent>
        <mc:AlternateContent xmlns:mc="http://schemas.openxmlformats.org/markup-compatibility/2006">
          <mc:Choice Requires="x14">
            <control shapeId="49545" r:id="rId280" name="Button 393">
              <controlPr defaultSize="0" print="0" autoFill="0" autoPict="0" macro="[0]!ACModeMatch">
                <anchor moveWithCells="1" sizeWithCells="1">
                  <from>
                    <xdr:col>0</xdr:col>
                    <xdr:colOff>838200</xdr:colOff>
                    <xdr:row>6</xdr:row>
                    <xdr:rowOff>850900</xdr:rowOff>
                  </from>
                  <to>
                    <xdr:col>1</xdr:col>
                    <xdr:colOff>1549400</xdr:colOff>
                    <xdr:row>7</xdr:row>
                    <xdr:rowOff>241300</xdr:rowOff>
                  </to>
                </anchor>
              </controlPr>
            </control>
          </mc:Choice>
        </mc:AlternateContent>
        <mc:AlternateContent xmlns:mc="http://schemas.openxmlformats.org/markup-compatibility/2006">
          <mc:Choice Requires="x14">
            <control shapeId="49546" r:id="rId281" name="Button 394">
              <controlPr defaultSize="0" print="0" autoFill="0" autoPict="0" macro="[0]!HydraulicModeMatch">
                <anchor moveWithCells="1" sizeWithCells="1">
                  <from>
                    <xdr:col>0</xdr:col>
                    <xdr:colOff>660400</xdr:colOff>
                    <xdr:row>23</xdr:row>
                    <xdr:rowOff>279400</xdr:rowOff>
                  </from>
                  <to>
                    <xdr:col>1</xdr:col>
                    <xdr:colOff>1358900</xdr:colOff>
                    <xdr:row>25</xdr:row>
                    <xdr:rowOff>177800</xdr:rowOff>
                  </to>
                </anchor>
              </controlPr>
            </control>
          </mc:Choice>
        </mc:AlternateContent>
        <mc:AlternateContent xmlns:mc="http://schemas.openxmlformats.org/markup-compatibility/2006">
          <mc:Choice Requires="x14">
            <control shapeId="49547" r:id="rId282" name="Button 395">
              <controlPr defaultSize="0" print="0" autoFill="0" autoPict="0" macro="[0]!RefrigerationModeMatch">
                <anchor moveWithCells="1" sizeWithCells="1">
                  <from>
                    <xdr:col>0</xdr:col>
                    <xdr:colOff>685800</xdr:colOff>
                    <xdr:row>42</xdr:row>
                    <xdr:rowOff>101600</xdr:rowOff>
                  </from>
                  <to>
                    <xdr:col>1</xdr:col>
                    <xdr:colOff>1371600</xdr:colOff>
                    <xdr:row>44</xdr:row>
                    <xdr:rowOff>0</xdr:rowOff>
                  </to>
                </anchor>
              </controlPr>
            </control>
          </mc:Choice>
        </mc:AlternateContent>
        <mc:AlternateContent xmlns:mc="http://schemas.openxmlformats.org/markup-compatibility/2006">
          <mc:Choice Requires="x14">
            <control shapeId="49548" r:id="rId283" name="Button 396">
              <controlPr locked="0" defaultSize="0" print="0" autoFill="0" autoPict="0" macro="[0]!DCModeMatch">
                <anchor moveWithCells="1" sizeWithCells="1">
                  <from>
                    <xdr:col>14</xdr:col>
                    <xdr:colOff>1193800</xdr:colOff>
                    <xdr:row>6</xdr:row>
                    <xdr:rowOff>495300</xdr:rowOff>
                  </from>
                  <to>
                    <xdr:col>15</xdr:col>
                    <xdr:colOff>1397000</xdr:colOff>
                    <xdr:row>6</xdr:row>
                    <xdr:rowOff>965200</xdr:rowOff>
                  </to>
                </anchor>
              </controlPr>
            </control>
          </mc:Choice>
        </mc:AlternateContent>
        <mc:AlternateContent xmlns:mc="http://schemas.openxmlformats.org/markup-compatibility/2006">
          <mc:Choice Requires="x14">
            <control shapeId="49557" r:id="rId284" name="Group Box 405">
              <controlPr defaultSize="0" autoFill="0" autoPict="0">
                <anchor moveWithCells="1">
                  <from>
                    <xdr:col>5</xdr:col>
                    <xdr:colOff>0</xdr:colOff>
                    <xdr:row>8</xdr:row>
                    <xdr:rowOff>241300</xdr:rowOff>
                  </from>
                  <to>
                    <xdr:col>13</xdr:col>
                    <xdr:colOff>317500</xdr:colOff>
                    <xdr:row>10</xdr:row>
                    <xdr:rowOff>50800</xdr:rowOff>
                  </to>
                </anchor>
              </controlPr>
            </control>
          </mc:Choice>
        </mc:AlternateContent>
        <mc:AlternateContent xmlns:mc="http://schemas.openxmlformats.org/markup-compatibility/2006">
          <mc:Choice Requires="x14">
            <control shapeId="49558" r:id="rId285" name="Group Box 406">
              <controlPr defaultSize="0" autoFill="0" autoPict="0">
                <anchor moveWithCells="1">
                  <from>
                    <xdr:col>5</xdr:col>
                    <xdr:colOff>12700</xdr:colOff>
                    <xdr:row>10</xdr:row>
                    <xdr:rowOff>0</xdr:rowOff>
                  </from>
                  <to>
                    <xdr:col>13</xdr:col>
                    <xdr:colOff>368300</xdr:colOff>
                    <xdr:row>11</xdr:row>
                    <xdr:rowOff>76200</xdr:rowOff>
                  </to>
                </anchor>
              </controlPr>
            </control>
          </mc:Choice>
        </mc:AlternateContent>
        <mc:AlternateContent xmlns:mc="http://schemas.openxmlformats.org/markup-compatibility/2006">
          <mc:Choice Requires="x14">
            <control shapeId="49559" r:id="rId286" name="Group Box 407">
              <controlPr defaultSize="0" autoFill="0" autoPict="0">
                <anchor moveWithCells="1">
                  <from>
                    <xdr:col>5</xdr:col>
                    <xdr:colOff>0</xdr:colOff>
                    <xdr:row>10</xdr:row>
                    <xdr:rowOff>241300</xdr:rowOff>
                  </from>
                  <to>
                    <xdr:col>13</xdr:col>
                    <xdr:colOff>317500</xdr:colOff>
                    <xdr:row>12</xdr:row>
                    <xdr:rowOff>50800</xdr:rowOff>
                  </to>
                </anchor>
              </controlPr>
            </control>
          </mc:Choice>
        </mc:AlternateContent>
        <mc:AlternateContent xmlns:mc="http://schemas.openxmlformats.org/markup-compatibility/2006">
          <mc:Choice Requires="x14">
            <control shapeId="49561" r:id="rId287" name="Check Box 409">
              <controlPr locked="0" defaultSize="0" autoFill="0" autoLine="0" autoPict="0">
                <anchor moveWithCells="1">
                  <from>
                    <xdr:col>16</xdr:col>
                    <xdr:colOff>12700</xdr:colOff>
                    <xdr:row>3</xdr:row>
                    <xdr:rowOff>228600</xdr:rowOff>
                  </from>
                  <to>
                    <xdr:col>18</xdr:col>
                    <xdr:colOff>139700</xdr:colOff>
                    <xdr:row>5</xdr:row>
                    <xdr:rowOff>50800</xdr:rowOff>
                  </to>
                </anchor>
              </controlPr>
            </control>
          </mc:Choice>
        </mc:AlternateContent>
        <mc:AlternateContent xmlns:mc="http://schemas.openxmlformats.org/markup-compatibility/2006">
          <mc:Choice Requires="x14">
            <control shapeId="49562" r:id="rId288" name="Check Box 410">
              <controlPr locked="0" defaultSize="0" autoFill="0" autoLine="0" autoPict="0">
                <anchor moveWithCells="1">
                  <from>
                    <xdr:col>7</xdr:col>
                    <xdr:colOff>63500</xdr:colOff>
                    <xdr:row>32</xdr:row>
                    <xdr:rowOff>50800</xdr:rowOff>
                  </from>
                  <to>
                    <xdr:col>7</xdr:col>
                    <xdr:colOff>279400</xdr:colOff>
                    <xdr:row>32</xdr:row>
                    <xdr:rowOff>228600</xdr:rowOff>
                  </to>
                </anchor>
              </controlPr>
            </control>
          </mc:Choice>
        </mc:AlternateContent>
        <mc:AlternateContent xmlns:mc="http://schemas.openxmlformats.org/markup-compatibility/2006">
          <mc:Choice Requires="x14">
            <control shapeId="49563" r:id="rId289" name="Check Box 411">
              <controlPr locked="0" defaultSize="0" autoFill="0" autoLine="0" autoPict="0">
                <anchor moveWithCells="1">
                  <from>
                    <xdr:col>8</xdr:col>
                    <xdr:colOff>50800</xdr:colOff>
                    <xdr:row>32</xdr:row>
                    <xdr:rowOff>50800</xdr:rowOff>
                  </from>
                  <to>
                    <xdr:col>8</xdr:col>
                    <xdr:colOff>279400</xdr:colOff>
                    <xdr:row>32</xdr:row>
                    <xdr:rowOff>241300</xdr:rowOff>
                  </to>
                </anchor>
              </controlPr>
            </control>
          </mc:Choice>
        </mc:AlternateContent>
        <mc:AlternateContent xmlns:mc="http://schemas.openxmlformats.org/markup-compatibility/2006">
          <mc:Choice Requires="x14">
            <control shapeId="49564" r:id="rId290" name="Check Box 412">
              <controlPr locked="0" defaultSize="0" autoFill="0" autoLine="0" autoPict="0">
                <anchor moveWithCells="1">
                  <from>
                    <xdr:col>9</xdr:col>
                    <xdr:colOff>38100</xdr:colOff>
                    <xdr:row>32</xdr:row>
                    <xdr:rowOff>50800</xdr:rowOff>
                  </from>
                  <to>
                    <xdr:col>9</xdr:col>
                    <xdr:colOff>304800</xdr:colOff>
                    <xdr:row>32</xdr:row>
                    <xdr:rowOff>241300</xdr:rowOff>
                  </to>
                </anchor>
              </controlPr>
            </control>
          </mc:Choice>
        </mc:AlternateContent>
        <mc:AlternateContent xmlns:mc="http://schemas.openxmlformats.org/markup-compatibility/2006">
          <mc:Choice Requires="x14">
            <control shapeId="49565" r:id="rId291" name="Check Box 413">
              <controlPr locked="0" defaultSize="0" autoFill="0" autoLine="0" autoPict="0">
                <anchor moveWithCells="1">
                  <from>
                    <xdr:col>7</xdr:col>
                    <xdr:colOff>50800</xdr:colOff>
                    <xdr:row>30</xdr:row>
                    <xdr:rowOff>50800</xdr:rowOff>
                  </from>
                  <to>
                    <xdr:col>7</xdr:col>
                    <xdr:colOff>279400</xdr:colOff>
                    <xdr:row>30</xdr:row>
                    <xdr:rowOff>241300</xdr:rowOff>
                  </to>
                </anchor>
              </controlPr>
            </control>
          </mc:Choice>
        </mc:AlternateContent>
        <mc:AlternateContent xmlns:mc="http://schemas.openxmlformats.org/markup-compatibility/2006">
          <mc:Choice Requires="x14">
            <control shapeId="49566" r:id="rId292" name="Check Box 414">
              <controlPr locked="0" defaultSize="0" autoFill="0" autoLine="0" autoPict="0">
                <anchor moveWithCells="1">
                  <from>
                    <xdr:col>8</xdr:col>
                    <xdr:colOff>38100</xdr:colOff>
                    <xdr:row>30</xdr:row>
                    <xdr:rowOff>50800</xdr:rowOff>
                  </from>
                  <to>
                    <xdr:col>8</xdr:col>
                    <xdr:colOff>304800</xdr:colOff>
                    <xdr:row>30</xdr:row>
                    <xdr:rowOff>241300</xdr:rowOff>
                  </to>
                </anchor>
              </controlPr>
            </control>
          </mc:Choice>
        </mc:AlternateContent>
        <mc:AlternateContent xmlns:mc="http://schemas.openxmlformats.org/markup-compatibility/2006">
          <mc:Choice Requires="x14">
            <control shapeId="49567" r:id="rId293" name="Check Box 415">
              <controlPr locked="0" defaultSize="0" autoFill="0" autoLine="0" autoPict="0">
                <anchor moveWithCells="1">
                  <from>
                    <xdr:col>9</xdr:col>
                    <xdr:colOff>38100</xdr:colOff>
                    <xdr:row>30</xdr:row>
                    <xdr:rowOff>50800</xdr:rowOff>
                  </from>
                  <to>
                    <xdr:col>9</xdr:col>
                    <xdr:colOff>304800</xdr:colOff>
                    <xdr:row>30</xdr:row>
                    <xdr:rowOff>241300</xdr:rowOff>
                  </to>
                </anchor>
              </controlPr>
            </control>
          </mc:Choice>
        </mc:AlternateContent>
        <mc:AlternateContent xmlns:mc="http://schemas.openxmlformats.org/markup-compatibility/2006">
          <mc:Choice Requires="x14">
            <control shapeId="49568" r:id="rId294" name="Check Box 416">
              <controlPr locked="0" defaultSize="0" autoFill="0" autoLine="0" autoPict="0" macro="[0]!CheckBox84_Click">
                <anchor moveWithCells="1">
                  <from>
                    <xdr:col>10</xdr:col>
                    <xdr:colOff>38100</xdr:colOff>
                    <xdr:row>30</xdr:row>
                    <xdr:rowOff>50800</xdr:rowOff>
                  </from>
                  <to>
                    <xdr:col>10</xdr:col>
                    <xdr:colOff>304800</xdr:colOff>
                    <xdr:row>30</xdr:row>
                    <xdr:rowOff>241300</xdr:rowOff>
                  </to>
                </anchor>
              </controlPr>
            </control>
          </mc:Choice>
        </mc:AlternateContent>
        <mc:AlternateContent xmlns:mc="http://schemas.openxmlformats.org/markup-compatibility/2006">
          <mc:Choice Requires="x14">
            <control shapeId="49569" r:id="rId295" name="Check Box 417">
              <controlPr locked="0" defaultSize="0" autoFill="0" autoLine="0" autoPict="0">
                <anchor moveWithCells="1">
                  <from>
                    <xdr:col>7</xdr:col>
                    <xdr:colOff>12700</xdr:colOff>
                    <xdr:row>34</xdr:row>
                    <xdr:rowOff>50800</xdr:rowOff>
                  </from>
                  <to>
                    <xdr:col>7</xdr:col>
                    <xdr:colOff>317500</xdr:colOff>
                    <xdr:row>34</xdr:row>
                    <xdr:rowOff>241300</xdr:rowOff>
                  </to>
                </anchor>
              </controlPr>
            </control>
          </mc:Choice>
        </mc:AlternateContent>
        <mc:AlternateContent xmlns:mc="http://schemas.openxmlformats.org/markup-compatibility/2006">
          <mc:Choice Requires="x14">
            <control shapeId="49570" r:id="rId296" name="Check Box 418">
              <controlPr locked="0" defaultSize="0" autoFill="0" autoLine="0" autoPict="0">
                <anchor moveWithCells="1">
                  <from>
                    <xdr:col>8</xdr:col>
                    <xdr:colOff>38100</xdr:colOff>
                    <xdr:row>34</xdr:row>
                    <xdr:rowOff>50800</xdr:rowOff>
                  </from>
                  <to>
                    <xdr:col>8</xdr:col>
                    <xdr:colOff>304800</xdr:colOff>
                    <xdr:row>34</xdr:row>
                    <xdr:rowOff>241300</xdr:rowOff>
                  </to>
                </anchor>
              </controlPr>
            </control>
          </mc:Choice>
        </mc:AlternateContent>
        <mc:AlternateContent xmlns:mc="http://schemas.openxmlformats.org/markup-compatibility/2006">
          <mc:Choice Requires="x14">
            <control shapeId="49571" r:id="rId297" name="Check Box 419">
              <controlPr locked="0" defaultSize="0" autoFill="0" autoLine="0" autoPict="0">
                <anchor moveWithCells="1">
                  <from>
                    <xdr:col>9</xdr:col>
                    <xdr:colOff>38100</xdr:colOff>
                    <xdr:row>34</xdr:row>
                    <xdr:rowOff>50800</xdr:rowOff>
                  </from>
                  <to>
                    <xdr:col>9</xdr:col>
                    <xdr:colOff>304800</xdr:colOff>
                    <xdr:row>34</xdr:row>
                    <xdr:rowOff>241300</xdr:rowOff>
                  </to>
                </anchor>
              </controlPr>
            </control>
          </mc:Choice>
        </mc:AlternateContent>
        <mc:AlternateContent xmlns:mc="http://schemas.openxmlformats.org/markup-compatibility/2006">
          <mc:Choice Requires="x14">
            <control shapeId="49572" r:id="rId298" name="Check Box 420">
              <controlPr locked="0" defaultSize="0" autoFill="0" autoLine="0" autoPict="0">
                <anchor moveWithCells="1">
                  <from>
                    <xdr:col>10</xdr:col>
                    <xdr:colOff>25400</xdr:colOff>
                    <xdr:row>32</xdr:row>
                    <xdr:rowOff>50800</xdr:rowOff>
                  </from>
                  <to>
                    <xdr:col>10</xdr:col>
                    <xdr:colOff>304800</xdr:colOff>
                    <xdr:row>32</xdr:row>
                    <xdr:rowOff>241300</xdr:rowOff>
                  </to>
                </anchor>
              </controlPr>
            </control>
          </mc:Choice>
        </mc:AlternateContent>
        <mc:AlternateContent xmlns:mc="http://schemas.openxmlformats.org/markup-compatibility/2006">
          <mc:Choice Requires="x14">
            <control shapeId="49573" r:id="rId299" name="Check Box 421">
              <controlPr locked="0" defaultSize="0" autoFill="0" autoLine="0" autoPict="0">
                <anchor moveWithCells="1">
                  <from>
                    <xdr:col>7</xdr:col>
                    <xdr:colOff>38100</xdr:colOff>
                    <xdr:row>36</xdr:row>
                    <xdr:rowOff>50800</xdr:rowOff>
                  </from>
                  <to>
                    <xdr:col>7</xdr:col>
                    <xdr:colOff>304800</xdr:colOff>
                    <xdr:row>36</xdr:row>
                    <xdr:rowOff>241300</xdr:rowOff>
                  </to>
                </anchor>
              </controlPr>
            </control>
          </mc:Choice>
        </mc:AlternateContent>
        <mc:AlternateContent xmlns:mc="http://schemas.openxmlformats.org/markup-compatibility/2006">
          <mc:Choice Requires="x14">
            <control shapeId="49574" r:id="rId300" name="Check Box 422">
              <controlPr locked="0" defaultSize="0" autoFill="0" autoLine="0" autoPict="0">
                <anchor moveWithCells="1">
                  <from>
                    <xdr:col>8</xdr:col>
                    <xdr:colOff>38100</xdr:colOff>
                    <xdr:row>36</xdr:row>
                    <xdr:rowOff>50800</xdr:rowOff>
                  </from>
                  <to>
                    <xdr:col>8</xdr:col>
                    <xdr:colOff>304800</xdr:colOff>
                    <xdr:row>36</xdr:row>
                    <xdr:rowOff>241300</xdr:rowOff>
                  </to>
                </anchor>
              </controlPr>
            </control>
          </mc:Choice>
        </mc:AlternateContent>
        <mc:AlternateContent xmlns:mc="http://schemas.openxmlformats.org/markup-compatibility/2006">
          <mc:Choice Requires="x14">
            <control shapeId="49575" r:id="rId301" name="Check Box 423">
              <controlPr locked="0" defaultSize="0" autoFill="0" autoLine="0" autoPict="0">
                <anchor moveWithCells="1">
                  <from>
                    <xdr:col>9</xdr:col>
                    <xdr:colOff>63500</xdr:colOff>
                    <xdr:row>36</xdr:row>
                    <xdr:rowOff>50800</xdr:rowOff>
                  </from>
                  <to>
                    <xdr:col>9</xdr:col>
                    <xdr:colOff>279400</xdr:colOff>
                    <xdr:row>36</xdr:row>
                    <xdr:rowOff>241300</xdr:rowOff>
                  </to>
                </anchor>
              </controlPr>
            </control>
          </mc:Choice>
        </mc:AlternateContent>
        <mc:AlternateContent xmlns:mc="http://schemas.openxmlformats.org/markup-compatibility/2006">
          <mc:Choice Requires="x14">
            <control shapeId="49576" r:id="rId302" name="Check Box 424">
              <controlPr locked="0" defaultSize="0" autoFill="0" autoLine="0" autoPict="0">
                <anchor moveWithCells="1">
                  <from>
                    <xdr:col>9</xdr:col>
                    <xdr:colOff>38100</xdr:colOff>
                    <xdr:row>37</xdr:row>
                    <xdr:rowOff>50800</xdr:rowOff>
                  </from>
                  <to>
                    <xdr:col>9</xdr:col>
                    <xdr:colOff>304800</xdr:colOff>
                    <xdr:row>37</xdr:row>
                    <xdr:rowOff>241300</xdr:rowOff>
                  </to>
                </anchor>
              </controlPr>
            </control>
          </mc:Choice>
        </mc:AlternateContent>
        <mc:AlternateContent xmlns:mc="http://schemas.openxmlformats.org/markup-compatibility/2006">
          <mc:Choice Requires="x14">
            <control shapeId="49577" r:id="rId303" name="Check Box 425">
              <controlPr locked="0" defaultSize="0" autoFill="0" autoLine="0" autoPict="0">
                <anchor moveWithCells="1">
                  <from>
                    <xdr:col>10</xdr:col>
                    <xdr:colOff>25400</xdr:colOff>
                    <xdr:row>34</xdr:row>
                    <xdr:rowOff>50800</xdr:rowOff>
                  </from>
                  <to>
                    <xdr:col>10</xdr:col>
                    <xdr:colOff>304800</xdr:colOff>
                    <xdr:row>34</xdr:row>
                    <xdr:rowOff>241300</xdr:rowOff>
                  </to>
                </anchor>
              </controlPr>
            </control>
          </mc:Choice>
        </mc:AlternateContent>
        <mc:AlternateContent xmlns:mc="http://schemas.openxmlformats.org/markup-compatibility/2006">
          <mc:Choice Requires="x14">
            <control shapeId="49578" r:id="rId304" name="Check Box 426">
              <controlPr locked="0" defaultSize="0" autoFill="0" autoLine="0" autoPict="0">
                <anchor moveWithCells="1">
                  <from>
                    <xdr:col>7</xdr:col>
                    <xdr:colOff>63500</xdr:colOff>
                    <xdr:row>39</xdr:row>
                    <xdr:rowOff>38100</xdr:rowOff>
                  </from>
                  <to>
                    <xdr:col>7</xdr:col>
                    <xdr:colOff>279400</xdr:colOff>
                    <xdr:row>39</xdr:row>
                    <xdr:rowOff>241300</xdr:rowOff>
                  </to>
                </anchor>
              </controlPr>
            </control>
          </mc:Choice>
        </mc:AlternateContent>
        <mc:AlternateContent xmlns:mc="http://schemas.openxmlformats.org/markup-compatibility/2006">
          <mc:Choice Requires="x14">
            <control shapeId="49579" r:id="rId305" name="Check Box 427">
              <controlPr locked="0" defaultSize="0" autoFill="0" autoLine="0" autoPict="0">
                <anchor moveWithCells="1">
                  <from>
                    <xdr:col>8</xdr:col>
                    <xdr:colOff>63500</xdr:colOff>
                    <xdr:row>40</xdr:row>
                    <xdr:rowOff>38100</xdr:rowOff>
                  </from>
                  <to>
                    <xdr:col>8</xdr:col>
                    <xdr:colOff>279400</xdr:colOff>
                    <xdr:row>40</xdr:row>
                    <xdr:rowOff>241300</xdr:rowOff>
                  </to>
                </anchor>
              </controlPr>
            </control>
          </mc:Choice>
        </mc:AlternateContent>
        <mc:AlternateContent xmlns:mc="http://schemas.openxmlformats.org/markup-compatibility/2006">
          <mc:Choice Requires="x14">
            <control shapeId="49580" r:id="rId306" name="Check Box 428">
              <controlPr locked="0" defaultSize="0" autoFill="0" autoLine="0" autoPict="0">
                <anchor moveWithCells="1">
                  <from>
                    <xdr:col>9</xdr:col>
                    <xdr:colOff>63500</xdr:colOff>
                    <xdr:row>40</xdr:row>
                    <xdr:rowOff>38100</xdr:rowOff>
                  </from>
                  <to>
                    <xdr:col>9</xdr:col>
                    <xdr:colOff>279400</xdr:colOff>
                    <xdr:row>40</xdr:row>
                    <xdr:rowOff>241300</xdr:rowOff>
                  </to>
                </anchor>
              </controlPr>
            </control>
          </mc:Choice>
        </mc:AlternateContent>
        <mc:AlternateContent xmlns:mc="http://schemas.openxmlformats.org/markup-compatibility/2006">
          <mc:Choice Requires="x14">
            <control shapeId="49581" r:id="rId307" name="Check Box 429">
              <controlPr locked="0" defaultSize="0" autoFill="0" autoLine="0" autoPict="0">
                <anchor moveWithCells="1">
                  <from>
                    <xdr:col>10</xdr:col>
                    <xdr:colOff>50800</xdr:colOff>
                    <xdr:row>37</xdr:row>
                    <xdr:rowOff>50800</xdr:rowOff>
                  </from>
                  <to>
                    <xdr:col>10</xdr:col>
                    <xdr:colOff>279400</xdr:colOff>
                    <xdr:row>37</xdr:row>
                    <xdr:rowOff>241300</xdr:rowOff>
                  </to>
                </anchor>
              </controlPr>
            </control>
          </mc:Choice>
        </mc:AlternateContent>
        <mc:AlternateContent xmlns:mc="http://schemas.openxmlformats.org/markup-compatibility/2006">
          <mc:Choice Requires="x14">
            <control shapeId="49582" r:id="rId308" name="Check Box 430">
              <controlPr locked="0" defaultSize="0" autoFill="0" autoLine="0" autoPict="0">
                <anchor moveWithCells="1">
                  <from>
                    <xdr:col>10</xdr:col>
                    <xdr:colOff>63500</xdr:colOff>
                    <xdr:row>39</xdr:row>
                    <xdr:rowOff>50800</xdr:rowOff>
                  </from>
                  <to>
                    <xdr:col>10</xdr:col>
                    <xdr:colOff>279400</xdr:colOff>
                    <xdr:row>39</xdr:row>
                    <xdr:rowOff>241300</xdr:rowOff>
                  </to>
                </anchor>
              </controlPr>
            </control>
          </mc:Choice>
        </mc:AlternateContent>
        <mc:AlternateContent xmlns:mc="http://schemas.openxmlformats.org/markup-compatibility/2006">
          <mc:Choice Requires="x14">
            <control shapeId="49583" r:id="rId309" name="Check Box 431">
              <controlPr locked="0" defaultSize="0" autoFill="0" autoLine="0" autoPict="0">
                <anchor moveWithCells="1">
                  <from>
                    <xdr:col>7</xdr:col>
                    <xdr:colOff>38100</xdr:colOff>
                    <xdr:row>47</xdr:row>
                    <xdr:rowOff>50800</xdr:rowOff>
                  </from>
                  <to>
                    <xdr:col>7</xdr:col>
                    <xdr:colOff>304800</xdr:colOff>
                    <xdr:row>47</xdr:row>
                    <xdr:rowOff>241300</xdr:rowOff>
                  </to>
                </anchor>
              </controlPr>
            </control>
          </mc:Choice>
        </mc:AlternateContent>
        <mc:AlternateContent xmlns:mc="http://schemas.openxmlformats.org/markup-compatibility/2006">
          <mc:Choice Requires="x14">
            <control shapeId="49584" r:id="rId310" name="Check Box 432">
              <controlPr locked="0" defaultSize="0" autoFill="0" autoLine="0" autoPict="0">
                <anchor moveWithCells="1">
                  <from>
                    <xdr:col>8</xdr:col>
                    <xdr:colOff>38100</xdr:colOff>
                    <xdr:row>47</xdr:row>
                    <xdr:rowOff>38100</xdr:rowOff>
                  </from>
                  <to>
                    <xdr:col>8</xdr:col>
                    <xdr:colOff>304800</xdr:colOff>
                    <xdr:row>47</xdr:row>
                    <xdr:rowOff>241300</xdr:rowOff>
                  </to>
                </anchor>
              </controlPr>
            </control>
          </mc:Choice>
        </mc:AlternateContent>
        <mc:AlternateContent xmlns:mc="http://schemas.openxmlformats.org/markup-compatibility/2006">
          <mc:Choice Requires="x14">
            <control shapeId="49585" r:id="rId311" name="Check Box 433">
              <controlPr locked="0" defaultSize="0" autoFill="0" autoLine="0" autoPict="0">
                <anchor moveWithCells="1">
                  <from>
                    <xdr:col>9</xdr:col>
                    <xdr:colOff>38100</xdr:colOff>
                    <xdr:row>47</xdr:row>
                    <xdr:rowOff>38100</xdr:rowOff>
                  </from>
                  <to>
                    <xdr:col>9</xdr:col>
                    <xdr:colOff>304800</xdr:colOff>
                    <xdr:row>47</xdr:row>
                    <xdr:rowOff>241300</xdr:rowOff>
                  </to>
                </anchor>
              </controlPr>
            </control>
          </mc:Choice>
        </mc:AlternateContent>
        <mc:AlternateContent xmlns:mc="http://schemas.openxmlformats.org/markup-compatibility/2006">
          <mc:Choice Requires="x14">
            <control shapeId="49586" r:id="rId312" name="Check Box 434">
              <controlPr locked="0" defaultSize="0" autoFill="0" autoLine="0" autoPict="0">
                <anchor moveWithCells="1">
                  <from>
                    <xdr:col>10</xdr:col>
                    <xdr:colOff>38100</xdr:colOff>
                    <xdr:row>47</xdr:row>
                    <xdr:rowOff>38100</xdr:rowOff>
                  </from>
                  <to>
                    <xdr:col>10</xdr:col>
                    <xdr:colOff>304800</xdr:colOff>
                    <xdr:row>47</xdr:row>
                    <xdr:rowOff>241300</xdr:rowOff>
                  </to>
                </anchor>
              </controlPr>
            </control>
          </mc:Choice>
        </mc:AlternateContent>
        <mc:AlternateContent xmlns:mc="http://schemas.openxmlformats.org/markup-compatibility/2006">
          <mc:Choice Requires="x14">
            <control shapeId="49587" r:id="rId313" name="Check Box 435">
              <controlPr locked="0" defaultSize="0" autoFill="0" autoLine="0" autoPict="0">
                <anchor moveWithCells="1">
                  <from>
                    <xdr:col>7</xdr:col>
                    <xdr:colOff>50800</xdr:colOff>
                    <xdr:row>48</xdr:row>
                    <xdr:rowOff>25400</xdr:rowOff>
                  </from>
                  <to>
                    <xdr:col>7</xdr:col>
                    <xdr:colOff>304800</xdr:colOff>
                    <xdr:row>48</xdr:row>
                    <xdr:rowOff>266700</xdr:rowOff>
                  </to>
                </anchor>
              </controlPr>
            </control>
          </mc:Choice>
        </mc:AlternateContent>
        <mc:AlternateContent xmlns:mc="http://schemas.openxmlformats.org/markup-compatibility/2006">
          <mc:Choice Requires="x14">
            <control shapeId="49588" r:id="rId314" name="Check Box 436">
              <controlPr locked="0" defaultSize="0" autoFill="0" autoLine="0" autoPict="0">
                <anchor moveWithCells="1">
                  <from>
                    <xdr:col>8</xdr:col>
                    <xdr:colOff>38100</xdr:colOff>
                    <xdr:row>48</xdr:row>
                    <xdr:rowOff>50800</xdr:rowOff>
                  </from>
                  <to>
                    <xdr:col>8</xdr:col>
                    <xdr:colOff>304800</xdr:colOff>
                    <xdr:row>48</xdr:row>
                    <xdr:rowOff>241300</xdr:rowOff>
                  </to>
                </anchor>
              </controlPr>
            </control>
          </mc:Choice>
        </mc:AlternateContent>
        <mc:AlternateContent xmlns:mc="http://schemas.openxmlformats.org/markup-compatibility/2006">
          <mc:Choice Requires="x14">
            <control shapeId="49589" r:id="rId315" name="Check Box 437">
              <controlPr locked="0" defaultSize="0" autoFill="0" autoLine="0" autoPict="0">
                <anchor moveWithCells="1">
                  <from>
                    <xdr:col>9</xdr:col>
                    <xdr:colOff>38100</xdr:colOff>
                    <xdr:row>48</xdr:row>
                    <xdr:rowOff>50800</xdr:rowOff>
                  </from>
                  <to>
                    <xdr:col>9</xdr:col>
                    <xdr:colOff>304800</xdr:colOff>
                    <xdr:row>48</xdr:row>
                    <xdr:rowOff>241300</xdr:rowOff>
                  </to>
                </anchor>
              </controlPr>
            </control>
          </mc:Choice>
        </mc:AlternateContent>
        <mc:AlternateContent xmlns:mc="http://schemas.openxmlformats.org/markup-compatibility/2006">
          <mc:Choice Requires="x14">
            <control shapeId="49590" r:id="rId316" name="Check Box 438">
              <controlPr locked="0" defaultSize="0" autoFill="0" autoLine="0" autoPict="0">
                <anchor moveWithCells="1">
                  <from>
                    <xdr:col>10</xdr:col>
                    <xdr:colOff>50800</xdr:colOff>
                    <xdr:row>48</xdr:row>
                    <xdr:rowOff>50800</xdr:rowOff>
                  </from>
                  <to>
                    <xdr:col>10</xdr:col>
                    <xdr:colOff>279400</xdr:colOff>
                    <xdr:row>48</xdr:row>
                    <xdr:rowOff>241300</xdr:rowOff>
                  </to>
                </anchor>
              </controlPr>
            </control>
          </mc:Choice>
        </mc:AlternateContent>
        <mc:AlternateContent xmlns:mc="http://schemas.openxmlformats.org/markup-compatibility/2006">
          <mc:Choice Requires="x14">
            <control shapeId="49591" r:id="rId317" name="Check Box 439">
              <controlPr locked="0" defaultSize="0" autoFill="0" autoLine="0" autoPict="0">
                <anchor moveWithCells="1">
                  <from>
                    <xdr:col>7</xdr:col>
                    <xdr:colOff>38100</xdr:colOff>
                    <xdr:row>49</xdr:row>
                    <xdr:rowOff>50800</xdr:rowOff>
                  </from>
                  <to>
                    <xdr:col>7</xdr:col>
                    <xdr:colOff>304800</xdr:colOff>
                    <xdr:row>49</xdr:row>
                    <xdr:rowOff>241300</xdr:rowOff>
                  </to>
                </anchor>
              </controlPr>
            </control>
          </mc:Choice>
        </mc:AlternateContent>
        <mc:AlternateContent xmlns:mc="http://schemas.openxmlformats.org/markup-compatibility/2006">
          <mc:Choice Requires="x14">
            <control shapeId="49592" r:id="rId318" name="Check Box 440">
              <controlPr locked="0" defaultSize="0" autoFill="0" autoLine="0" autoPict="0">
                <anchor moveWithCells="1">
                  <from>
                    <xdr:col>8</xdr:col>
                    <xdr:colOff>38100</xdr:colOff>
                    <xdr:row>49</xdr:row>
                    <xdr:rowOff>50800</xdr:rowOff>
                  </from>
                  <to>
                    <xdr:col>8</xdr:col>
                    <xdr:colOff>304800</xdr:colOff>
                    <xdr:row>49</xdr:row>
                    <xdr:rowOff>241300</xdr:rowOff>
                  </to>
                </anchor>
              </controlPr>
            </control>
          </mc:Choice>
        </mc:AlternateContent>
        <mc:AlternateContent xmlns:mc="http://schemas.openxmlformats.org/markup-compatibility/2006">
          <mc:Choice Requires="x14">
            <control shapeId="49593" r:id="rId319" name="Check Box 441">
              <controlPr locked="0" defaultSize="0" autoFill="0" autoLine="0" autoPict="0">
                <anchor moveWithCells="1">
                  <from>
                    <xdr:col>9</xdr:col>
                    <xdr:colOff>38100</xdr:colOff>
                    <xdr:row>49</xdr:row>
                    <xdr:rowOff>50800</xdr:rowOff>
                  </from>
                  <to>
                    <xdr:col>9</xdr:col>
                    <xdr:colOff>304800</xdr:colOff>
                    <xdr:row>49</xdr:row>
                    <xdr:rowOff>241300</xdr:rowOff>
                  </to>
                </anchor>
              </controlPr>
            </control>
          </mc:Choice>
        </mc:AlternateContent>
        <mc:AlternateContent xmlns:mc="http://schemas.openxmlformats.org/markup-compatibility/2006">
          <mc:Choice Requires="x14">
            <control shapeId="49594" r:id="rId320" name="Check Box 442">
              <controlPr locked="0" defaultSize="0" autoFill="0" autoLine="0" autoPict="0" macro="[0]!CheckBox84_Click">
                <anchor moveWithCells="1">
                  <from>
                    <xdr:col>10</xdr:col>
                    <xdr:colOff>38100</xdr:colOff>
                    <xdr:row>49</xdr:row>
                    <xdr:rowOff>50800</xdr:rowOff>
                  </from>
                  <to>
                    <xdr:col>10</xdr:col>
                    <xdr:colOff>304800</xdr:colOff>
                    <xdr:row>49</xdr:row>
                    <xdr:rowOff>241300</xdr:rowOff>
                  </to>
                </anchor>
              </controlPr>
            </control>
          </mc:Choice>
        </mc:AlternateContent>
        <mc:AlternateContent xmlns:mc="http://schemas.openxmlformats.org/markup-compatibility/2006">
          <mc:Choice Requires="x14">
            <control shapeId="49595" r:id="rId321" name="Check Box 443">
              <controlPr locked="0" defaultSize="0" autoFill="0" autoLine="0" autoPict="0">
                <anchor moveWithCells="1">
                  <from>
                    <xdr:col>7</xdr:col>
                    <xdr:colOff>12700</xdr:colOff>
                    <xdr:row>50</xdr:row>
                    <xdr:rowOff>50800</xdr:rowOff>
                  </from>
                  <to>
                    <xdr:col>7</xdr:col>
                    <xdr:colOff>317500</xdr:colOff>
                    <xdr:row>50</xdr:row>
                    <xdr:rowOff>241300</xdr:rowOff>
                  </to>
                </anchor>
              </controlPr>
            </control>
          </mc:Choice>
        </mc:AlternateContent>
        <mc:AlternateContent xmlns:mc="http://schemas.openxmlformats.org/markup-compatibility/2006">
          <mc:Choice Requires="x14">
            <control shapeId="49596" r:id="rId322" name="Check Box 444">
              <controlPr locked="0" defaultSize="0" autoFill="0" autoLine="0" autoPict="0">
                <anchor moveWithCells="1">
                  <from>
                    <xdr:col>8</xdr:col>
                    <xdr:colOff>38100</xdr:colOff>
                    <xdr:row>50</xdr:row>
                    <xdr:rowOff>50800</xdr:rowOff>
                  </from>
                  <to>
                    <xdr:col>8</xdr:col>
                    <xdr:colOff>304800</xdr:colOff>
                    <xdr:row>50</xdr:row>
                    <xdr:rowOff>241300</xdr:rowOff>
                  </to>
                </anchor>
              </controlPr>
            </control>
          </mc:Choice>
        </mc:AlternateContent>
        <mc:AlternateContent xmlns:mc="http://schemas.openxmlformats.org/markup-compatibility/2006">
          <mc:Choice Requires="x14">
            <control shapeId="49597" r:id="rId323" name="Check Box 445">
              <controlPr locked="0" defaultSize="0" autoFill="0" autoLine="0" autoPict="0">
                <anchor moveWithCells="1">
                  <from>
                    <xdr:col>9</xdr:col>
                    <xdr:colOff>38100</xdr:colOff>
                    <xdr:row>50</xdr:row>
                    <xdr:rowOff>50800</xdr:rowOff>
                  </from>
                  <to>
                    <xdr:col>9</xdr:col>
                    <xdr:colOff>304800</xdr:colOff>
                    <xdr:row>50</xdr:row>
                    <xdr:rowOff>241300</xdr:rowOff>
                  </to>
                </anchor>
              </controlPr>
            </control>
          </mc:Choice>
        </mc:AlternateContent>
        <mc:AlternateContent xmlns:mc="http://schemas.openxmlformats.org/markup-compatibility/2006">
          <mc:Choice Requires="x14">
            <control shapeId="49598" r:id="rId324" name="Check Box 446">
              <controlPr locked="0" defaultSize="0" autoFill="0" autoLine="0" autoPict="0">
                <anchor moveWithCells="1">
                  <from>
                    <xdr:col>10</xdr:col>
                    <xdr:colOff>38100</xdr:colOff>
                    <xdr:row>50</xdr:row>
                    <xdr:rowOff>50800</xdr:rowOff>
                  </from>
                  <to>
                    <xdr:col>10</xdr:col>
                    <xdr:colOff>304800</xdr:colOff>
                    <xdr:row>50</xdr:row>
                    <xdr:rowOff>241300</xdr:rowOff>
                  </to>
                </anchor>
              </controlPr>
            </control>
          </mc:Choice>
        </mc:AlternateContent>
        <mc:AlternateContent xmlns:mc="http://schemas.openxmlformats.org/markup-compatibility/2006">
          <mc:Choice Requires="x14">
            <control shapeId="49599" r:id="rId325" name="Check Box 447">
              <controlPr locked="0" defaultSize="0" autoFill="0" autoLine="0" autoPict="0">
                <anchor moveWithCells="1">
                  <from>
                    <xdr:col>7</xdr:col>
                    <xdr:colOff>50800</xdr:colOff>
                    <xdr:row>53</xdr:row>
                    <xdr:rowOff>38100</xdr:rowOff>
                  </from>
                  <to>
                    <xdr:col>7</xdr:col>
                    <xdr:colOff>304800</xdr:colOff>
                    <xdr:row>53</xdr:row>
                    <xdr:rowOff>241300</xdr:rowOff>
                  </to>
                </anchor>
              </controlPr>
            </control>
          </mc:Choice>
        </mc:AlternateContent>
        <mc:AlternateContent xmlns:mc="http://schemas.openxmlformats.org/markup-compatibility/2006">
          <mc:Choice Requires="x14">
            <control shapeId="49600" r:id="rId326" name="Check Box 448">
              <controlPr locked="0" defaultSize="0" autoFill="0" autoLine="0" autoPict="0">
                <anchor moveWithCells="1">
                  <from>
                    <xdr:col>8</xdr:col>
                    <xdr:colOff>50800</xdr:colOff>
                    <xdr:row>53</xdr:row>
                    <xdr:rowOff>38100</xdr:rowOff>
                  </from>
                  <to>
                    <xdr:col>8</xdr:col>
                    <xdr:colOff>279400</xdr:colOff>
                    <xdr:row>53</xdr:row>
                    <xdr:rowOff>241300</xdr:rowOff>
                  </to>
                </anchor>
              </controlPr>
            </control>
          </mc:Choice>
        </mc:AlternateContent>
        <mc:AlternateContent xmlns:mc="http://schemas.openxmlformats.org/markup-compatibility/2006">
          <mc:Choice Requires="x14">
            <control shapeId="49601" r:id="rId327" name="Check Box 449">
              <controlPr locked="0" defaultSize="0" autoFill="0" autoLine="0" autoPict="0">
                <anchor moveWithCells="1">
                  <from>
                    <xdr:col>9</xdr:col>
                    <xdr:colOff>50800</xdr:colOff>
                    <xdr:row>53</xdr:row>
                    <xdr:rowOff>38100</xdr:rowOff>
                  </from>
                  <to>
                    <xdr:col>9</xdr:col>
                    <xdr:colOff>279400</xdr:colOff>
                    <xdr:row>53</xdr:row>
                    <xdr:rowOff>241300</xdr:rowOff>
                  </to>
                </anchor>
              </controlPr>
            </control>
          </mc:Choice>
        </mc:AlternateContent>
        <mc:AlternateContent xmlns:mc="http://schemas.openxmlformats.org/markup-compatibility/2006">
          <mc:Choice Requires="x14">
            <control shapeId="49602" r:id="rId328" name="Check Box 450">
              <controlPr locked="0" defaultSize="0" autoFill="0" autoLine="0" autoPict="0">
                <anchor moveWithCells="1">
                  <from>
                    <xdr:col>10</xdr:col>
                    <xdr:colOff>50800</xdr:colOff>
                    <xdr:row>53</xdr:row>
                    <xdr:rowOff>38100</xdr:rowOff>
                  </from>
                  <to>
                    <xdr:col>10</xdr:col>
                    <xdr:colOff>304800</xdr:colOff>
                    <xdr:row>53</xdr:row>
                    <xdr:rowOff>241300</xdr:rowOff>
                  </to>
                </anchor>
              </controlPr>
            </control>
          </mc:Choice>
        </mc:AlternateContent>
        <mc:AlternateContent xmlns:mc="http://schemas.openxmlformats.org/markup-compatibility/2006">
          <mc:Choice Requires="x14">
            <control shapeId="49603" r:id="rId329" name="Check Box 451">
              <controlPr locked="0" defaultSize="0" autoFill="0" autoLine="0" autoPict="0">
                <anchor moveWithCells="1">
                  <from>
                    <xdr:col>7</xdr:col>
                    <xdr:colOff>50800</xdr:colOff>
                    <xdr:row>51</xdr:row>
                    <xdr:rowOff>25400</xdr:rowOff>
                  </from>
                  <to>
                    <xdr:col>7</xdr:col>
                    <xdr:colOff>279400</xdr:colOff>
                    <xdr:row>51</xdr:row>
                    <xdr:rowOff>266700</xdr:rowOff>
                  </to>
                </anchor>
              </controlPr>
            </control>
          </mc:Choice>
        </mc:AlternateContent>
        <mc:AlternateContent xmlns:mc="http://schemas.openxmlformats.org/markup-compatibility/2006">
          <mc:Choice Requires="x14">
            <control shapeId="49604" r:id="rId330" name="Check Box 452">
              <controlPr locked="0" defaultSize="0" autoFill="0" autoLine="0" autoPict="0">
                <anchor moveWithCells="1">
                  <from>
                    <xdr:col>8</xdr:col>
                    <xdr:colOff>38100</xdr:colOff>
                    <xdr:row>51</xdr:row>
                    <xdr:rowOff>25400</xdr:rowOff>
                  </from>
                  <to>
                    <xdr:col>8</xdr:col>
                    <xdr:colOff>304800</xdr:colOff>
                    <xdr:row>51</xdr:row>
                    <xdr:rowOff>254000</xdr:rowOff>
                  </to>
                </anchor>
              </controlPr>
            </control>
          </mc:Choice>
        </mc:AlternateContent>
        <mc:AlternateContent xmlns:mc="http://schemas.openxmlformats.org/markup-compatibility/2006">
          <mc:Choice Requires="x14">
            <control shapeId="49605" r:id="rId331" name="Check Box 453">
              <controlPr locked="0" defaultSize="0" autoFill="0" autoLine="0" autoPict="0">
                <anchor moveWithCells="1">
                  <from>
                    <xdr:col>9</xdr:col>
                    <xdr:colOff>50800</xdr:colOff>
                    <xdr:row>51</xdr:row>
                    <xdr:rowOff>38100</xdr:rowOff>
                  </from>
                  <to>
                    <xdr:col>9</xdr:col>
                    <xdr:colOff>279400</xdr:colOff>
                    <xdr:row>51</xdr:row>
                    <xdr:rowOff>254000</xdr:rowOff>
                  </to>
                </anchor>
              </controlPr>
            </control>
          </mc:Choice>
        </mc:AlternateContent>
        <mc:AlternateContent xmlns:mc="http://schemas.openxmlformats.org/markup-compatibility/2006">
          <mc:Choice Requires="x14">
            <control shapeId="49606" r:id="rId332" name="Check Box 454">
              <controlPr locked="0" defaultSize="0" autoFill="0" autoLine="0" autoPict="0">
                <anchor moveWithCells="1">
                  <from>
                    <xdr:col>10</xdr:col>
                    <xdr:colOff>50800</xdr:colOff>
                    <xdr:row>51</xdr:row>
                    <xdr:rowOff>25400</xdr:rowOff>
                  </from>
                  <to>
                    <xdr:col>10</xdr:col>
                    <xdr:colOff>279400</xdr:colOff>
                    <xdr:row>51</xdr:row>
                    <xdr:rowOff>266700</xdr:rowOff>
                  </to>
                </anchor>
              </controlPr>
            </control>
          </mc:Choice>
        </mc:AlternateContent>
        <mc:AlternateContent xmlns:mc="http://schemas.openxmlformats.org/markup-compatibility/2006">
          <mc:Choice Requires="x14">
            <control shapeId="49607" r:id="rId333" name="Check Box 455">
              <controlPr locked="0" defaultSize="0" autoFill="0" autoLine="0" autoPict="0">
                <anchor moveWithCells="1">
                  <from>
                    <xdr:col>7</xdr:col>
                    <xdr:colOff>38100</xdr:colOff>
                    <xdr:row>54</xdr:row>
                    <xdr:rowOff>38100</xdr:rowOff>
                  </from>
                  <to>
                    <xdr:col>7</xdr:col>
                    <xdr:colOff>304800</xdr:colOff>
                    <xdr:row>54</xdr:row>
                    <xdr:rowOff>241300</xdr:rowOff>
                  </to>
                </anchor>
              </controlPr>
            </control>
          </mc:Choice>
        </mc:AlternateContent>
        <mc:AlternateContent xmlns:mc="http://schemas.openxmlformats.org/markup-compatibility/2006">
          <mc:Choice Requires="x14">
            <control shapeId="49608" r:id="rId334" name="Check Box 456">
              <controlPr locked="0" defaultSize="0" autoFill="0" autoLine="0" autoPict="0">
                <anchor moveWithCells="1">
                  <from>
                    <xdr:col>8</xdr:col>
                    <xdr:colOff>50800</xdr:colOff>
                    <xdr:row>54</xdr:row>
                    <xdr:rowOff>38100</xdr:rowOff>
                  </from>
                  <to>
                    <xdr:col>8</xdr:col>
                    <xdr:colOff>279400</xdr:colOff>
                    <xdr:row>54</xdr:row>
                    <xdr:rowOff>241300</xdr:rowOff>
                  </to>
                </anchor>
              </controlPr>
            </control>
          </mc:Choice>
        </mc:AlternateContent>
        <mc:AlternateContent xmlns:mc="http://schemas.openxmlformats.org/markup-compatibility/2006">
          <mc:Choice Requires="x14">
            <control shapeId="49609" r:id="rId335" name="Check Box 457">
              <controlPr locked="0" defaultSize="0" autoFill="0" autoLine="0" autoPict="0">
                <anchor moveWithCells="1">
                  <from>
                    <xdr:col>9</xdr:col>
                    <xdr:colOff>38100</xdr:colOff>
                    <xdr:row>54</xdr:row>
                    <xdr:rowOff>38100</xdr:rowOff>
                  </from>
                  <to>
                    <xdr:col>9</xdr:col>
                    <xdr:colOff>304800</xdr:colOff>
                    <xdr:row>54</xdr:row>
                    <xdr:rowOff>241300</xdr:rowOff>
                  </to>
                </anchor>
              </controlPr>
            </control>
          </mc:Choice>
        </mc:AlternateContent>
        <mc:AlternateContent xmlns:mc="http://schemas.openxmlformats.org/markup-compatibility/2006">
          <mc:Choice Requires="x14">
            <control shapeId="49610" r:id="rId336" name="Check Box 458">
              <controlPr locked="0" defaultSize="0" autoFill="0" autoLine="0" autoPict="0">
                <anchor moveWithCells="1">
                  <from>
                    <xdr:col>10</xdr:col>
                    <xdr:colOff>50800</xdr:colOff>
                    <xdr:row>54</xdr:row>
                    <xdr:rowOff>38100</xdr:rowOff>
                  </from>
                  <to>
                    <xdr:col>10</xdr:col>
                    <xdr:colOff>279400</xdr:colOff>
                    <xdr:row>54</xdr:row>
                    <xdr:rowOff>241300</xdr:rowOff>
                  </to>
                </anchor>
              </controlPr>
            </control>
          </mc:Choice>
        </mc:AlternateContent>
        <mc:AlternateContent xmlns:mc="http://schemas.openxmlformats.org/markup-compatibility/2006">
          <mc:Choice Requires="x14">
            <control shapeId="49611" r:id="rId337" name="Check Box 459">
              <controlPr locked="0" defaultSize="0" autoFill="0" autoLine="0" autoPict="0">
                <anchor moveWithCells="1">
                  <from>
                    <xdr:col>7</xdr:col>
                    <xdr:colOff>38100</xdr:colOff>
                    <xdr:row>46</xdr:row>
                    <xdr:rowOff>38100</xdr:rowOff>
                  </from>
                  <to>
                    <xdr:col>7</xdr:col>
                    <xdr:colOff>304800</xdr:colOff>
                    <xdr:row>46</xdr:row>
                    <xdr:rowOff>254000</xdr:rowOff>
                  </to>
                </anchor>
              </controlPr>
            </control>
          </mc:Choice>
        </mc:AlternateContent>
        <mc:AlternateContent xmlns:mc="http://schemas.openxmlformats.org/markup-compatibility/2006">
          <mc:Choice Requires="x14">
            <control shapeId="49612" r:id="rId338" name="Check Box 460">
              <controlPr locked="0" defaultSize="0" autoFill="0" autoLine="0" autoPict="0">
                <anchor moveWithCells="1">
                  <from>
                    <xdr:col>8</xdr:col>
                    <xdr:colOff>38100</xdr:colOff>
                    <xdr:row>46</xdr:row>
                    <xdr:rowOff>50800</xdr:rowOff>
                  </from>
                  <to>
                    <xdr:col>8</xdr:col>
                    <xdr:colOff>304800</xdr:colOff>
                    <xdr:row>46</xdr:row>
                    <xdr:rowOff>241300</xdr:rowOff>
                  </to>
                </anchor>
              </controlPr>
            </control>
          </mc:Choice>
        </mc:AlternateContent>
        <mc:AlternateContent xmlns:mc="http://schemas.openxmlformats.org/markup-compatibility/2006">
          <mc:Choice Requires="x14">
            <control shapeId="49613" r:id="rId339" name="Check Box 461">
              <controlPr locked="0" defaultSize="0" autoFill="0" autoLine="0" autoPict="0">
                <anchor moveWithCells="1">
                  <from>
                    <xdr:col>9</xdr:col>
                    <xdr:colOff>38100</xdr:colOff>
                    <xdr:row>46</xdr:row>
                    <xdr:rowOff>50800</xdr:rowOff>
                  </from>
                  <to>
                    <xdr:col>9</xdr:col>
                    <xdr:colOff>304800</xdr:colOff>
                    <xdr:row>46</xdr:row>
                    <xdr:rowOff>241300</xdr:rowOff>
                  </to>
                </anchor>
              </controlPr>
            </control>
          </mc:Choice>
        </mc:AlternateContent>
        <mc:AlternateContent xmlns:mc="http://schemas.openxmlformats.org/markup-compatibility/2006">
          <mc:Choice Requires="x14">
            <control shapeId="49614" r:id="rId340" name="Check Box 462">
              <controlPr locked="0" defaultSize="0" autoFill="0" autoLine="0" autoPict="0">
                <anchor moveWithCells="1">
                  <from>
                    <xdr:col>10</xdr:col>
                    <xdr:colOff>38100</xdr:colOff>
                    <xdr:row>46</xdr:row>
                    <xdr:rowOff>25400</xdr:rowOff>
                  </from>
                  <to>
                    <xdr:col>10</xdr:col>
                    <xdr:colOff>304800</xdr:colOff>
                    <xdr:row>46</xdr:row>
                    <xdr:rowOff>266700</xdr:rowOff>
                  </to>
                </anchor>
              </controlPr>
            </control>
          </mc:Choice>
        </mc:AlternateContent>
        <mc:AlternateContent xmlns:mc="http://schemas.openxmlformats.org/markup-compatibility/2006">
          <mc:Choice Requires="x14">
            <control shapeId="49615" r:id="rId341" name="Check Box 463">
              <controlPr locked="0" defaultSize="0" autoFill="0" autoLine="0" autoPict="0">
                <anchor moveWithCells="1">
                  <from>
                    <xdr:col>7</xdr:col>
                    <xdr:colOff>12700</xdr:colOff>
                    <xdr:row>33</xdr:row>
                    <xdr:rowOff>50800</xdr:rowOff>
                  </from>
                  <to>
                    <xdr:col>7</xdr:col>
                    <xdr:colOff>317500</xdr:colOff>
                    <xdr:row>33</xdr:row>
                    <xdr:rowOff>241300</xdr:rowOff>
                  </to>
                </anchor>
              </controlPr>
            </control>
          </mc:Choice>
        </mc:AlternateContent>
        <mc:AlternateContent xmlns:mc="http://schemas.openxmlformats.org/markup-compatibility/2006">
          <mc:Choice Requires="x14">
            <control shapeId="49616" r:id="rId342" name="Check Box 464">
              <controlPr locked="0" defaultSize="0" autoFill="0" autoLine="0" autoPict="0">
                <anchor moveWithCells="1">
                  <from>
                    <xdr:col>8</xdr:col>
                    <xdr:colOff>38100</xdr:colOff>
                    <xdr:row>33</xdr:row>
                    <xdr:rowOff>50800</xdr:rowOff>
                  </from>
                  <to>
                    <xdr:col>8</xdr:col>
                    <xdr:colOff>304800</xdr:colOff>
                    <xdr:row>33</xdr:row>
                    <xdr:rowOff>241300</xdr:rowOff>
                  </to>
                </anchor>
              </controlPr>
            </control>
          </mc:Choice>
        </mc:AlternateContent>
        <mc:AlternateContent xmlns:mc="http://schemas.openxmlformats.org/markup-compatibility/2006">
          <mc:Choice Requires="x14">
            <control shapeId="49617" r:id="rId343" name="Check Box 465">
              <controlPr locked="0" defaultSize="0" autoFill="0" autoLine="0" autoPict="0">
                <anchor moveWithCells="1">
                  <from>
                    <xdr:col>9</xdr:col>
                    <xdr:colOff>38100</xdr:colOff>
                    <xdr:row>33</xdr:row>
                    <xdr:rowOff>50800</xdr:rowOff>
                  </from>
                  <to>
                    <xdr:col>9</xdr:col>
                    <xdr:colOff>304800</xdr:colOff>
                    <xdr:row>33</xdr:row>
                    <xdr:rowOff>241300</xdr:rowOff>
                  </to>
                </anchor>
              </controlPr>
            </control>
          </mc:Choice>
        </mc:AlternateContent>
        <mc:AlternateContent xmlns:mc="http://schemas.openxmlformats.org/markup-compatibility/2006">
          <mc:Choice Requires="x14">
            <control shapeId="49618" r:id="rId344" name="Check Box 466">
              <controlPr locked="0" defaultSize="0" autoFill="0" autoLine="0" autoPict="0">
                <anchor moveWithCells="1">
                  <from>
                    <xdr:col>10</xdr:col>
                    <xdr:colOff>38100</xdr:colOff>
                    <xdr:row>33</xdr:row>
                    <xdr:rowOff>50800</xdr:rowOff>
                  </from>
                  <to>
                    <xdr:col>10</xdr:col>
                    <xdr:colOff>304800</xdr:colOff>
                    <xdr:row>33</xdr:row>
                    <xdr:rowOff>241300</xdr:rowOff>
                  </to>
                </anchor>
              </controlPr>
            </control>
          </mc:Choice>
        </mc:AlternateContent>
        <mc:AlternateContent xmlns:mc="http://schemas.openxmlformats.org/markup-compatibility/2006">
          <mc:Choice Requires="x14">
            <control shapeId="49619" r:id="rId345" name="Check Box 467">
              <controlPr locked="0" defaultSize="0" autoFill="0" autoLine="0" autoPict="0">
                <anchor moveWithCells="1">
                  <from>
                    <xdr:col>7</xdr:col>
                    <xdr:colOff>63500</xdr:colOff>
                    <xdr:row>31</xdr:row>
                    <xdr:rowOff>50800</xdr:rowOff>
                  </from>
                  <to>
                    <xdr:col>7</xdr:col>
                    <xdr:colOff>279400</xdr:colOff>
                    <xdr:row>31</xdr:row>
                    <xdr:rowOff>241300</xdr:rowOff>
                  </to>
                </anchor>
              </controlPr>
            </control>
          </mc:Choice>
        </mc:AlternateContent>
        <mc:AlternateContent xmlns:mc="http://schemas.openxmlformats.org/markup-compatibility/2006">
          <mc:Choice Requires="x14">
            <control shapeId="49620" r:id="rId346" name="Check Box 468">
              <controlPr locked="0" defaultSize="0" autoFill="0" autoLine="0" autoPict="0">
                <anchor moveWithCells="1">
                  <from>
                    <xdr:col>8</xdr:col>
                    <xdr:colOff>25400</xdr:colOff>
                    <xdr:row>31</xdr:row>
                    <xdr:rowOff>38100</xdr:rowOff>
                  </from>
                  <to>
                    <xdr:col>8</xdr:col>
                    <xdr:colOff>304800</xdr:colOff>
                    <xdr:row>31</xdr:row>
                    <xdr:rowOff>241300</xdr:rowOff>
                  </to>
                </anchor>
              </controlPr>
            </control>
          </mc:Choice>
        </mc:AlternateContent>
        <mc:AlternateContent xmlns:mc="http://schemas.openxmlformats.org/markup-compatibility/2006">
          <mc:Choice Requires="x14">
            <control shapeId="49621" r:id="rId347" name="Check Box 469">
              <controlPr locked="0" defaultSize="0" autoFill="0" autoLine="0" autoPict="0">
                <anchor moveWithCells="1">
                  <from>
                    <xdr:col>9</xdr:col>
                    <xdr:colOff>38100</xdr:colOff>
                    <xdr:row>31</xdr:row>
                    <xdr:rowOff>38100</xdr:rowOff>
                  </from>
                  <to>
                    <xdr:col>9</xdr:col>
                    <xdr:colOff>304800</xdr:colOff>
                    <xdr:row>31</xdr:row>
                    <xdr:rowOff>254000</xdr:rowOff>
                  </to>
                </anchor>
              </controlPr>
            </control>
          </mc:Choice>
        </mc:AlternateContent>
        <mc:AlternateContent xmlns:mc="http://schemas.openxmlformats.org/markup-compatibility/2006">
          <mc:Choice Requires="x14">
            <control shapeId="49622" r:id="rId348" name="Check Box 470">
              <controlPr locked="0" defaultSize="0" autoFill="0" autoLine="0" autoPict="0">
                <anchor moveWithCells="1">
                  <from>
                    <xdr:col>10</xdr:col>
                    <xdr:colOff>50800</xdr:colOff>
                    <xdr:row>31</xdr:row>
                    <xdr:rowOff>50800</xdr:rowOff>
                  </from>
                  <to>
                    <xdr:col>10</xdr:col>
                    <xdr:colOff>279400</xdr:colOff>
                    <xdr:row>31</xdr:row>
                    <xdr:rowOff>241300</xdr:rowOff>
                  </to>
                </anchor>
              </controlPr>
            </control>
          </mc:Choice>
        </mc:AlternateContent>
        <mc:AlternateContent xmlns:mc="http://schemas.openxmlformats.org/markup-compatibility/2006">
          <mc:Choice Requires="x14">
            <control shapeId="49623" r:id="rId349" name="Check Box 471">
              <controlPr locked="0" defaultSize="0" autoFill="0" autoLine="0" autoPict="0">
                <anchor moveWithCells="1">
                  <from>
                    <xdr:col>7</xdr:col>
                    <xdr:colOff>38100</xdr:colOff>
                    <xdr:row>37</xdr:row>
                    <xdr:rowOff>50800</xdr:rowOff>
                  </from>
                  <to>
                    <xdr:col>7</xdr:col>
                    <xdr:colOff>304800</xdr:colOff>
                    <xdr:row>37</xdr:row>
                    <xdr:rowOff>241300</xdr:rowOff>
                  </to>
                </anchor>
              </controlPr>
            </control>
          </mc:Choice>
        </mc:AlternateContent>
        <mc:AlternateContent xmlns:mc="http://schemas.openxmlformats.org/markup-compatibility/2006">
          <mc:Choice Requires="x14">
            <control shapeId="49624" r:id="rId350" name="Check Box 472">
              <controlPr locked="0" defaultSize="0" autoFill="0" autoLine="0" autoPict="0">
                <anchor moveWithCells="1">
                  <from>
                    <xdr:col>8</xdr:col>
                    <xdr:colOff>38100</xdr:colOff>
                    <xdr:row>37</xdr:row>
                    <xdr:rowOff>50800</xdr:rowOff>
                  </from>
                  <to>
                    <xdr:col>8</xdr:col>
                    <xdr:colOff>304800</xdr:colOff>
                    <xdr:row>37</xdr:row>
                    <xdr:rowOff>241300</xdr:rowOff>
                  </to>
                </anchor>
              </controlPr>
            </control>
          </mc:Choice>
        </mc:AlternateContent>
        <mc:AlternateContent xmlns:mc="http://schemas.openxmlformats.org/markup-compatibility/2006">
          <mc:Choice Requires="x14">
            <control shapeId="49625" r:id="rId351" name="Check Box 473">
              <controlPr locked="0" defaultSize="0" autoFill="0" autoLine="0" autoPict="0">
                <anchor moveWithCells="1">
                  <from>
                    <xdr:col>7</xdr:col>
                    <xdr:colOff>38100</xdr:colOff>
                    <xdr:row>52</xdr:row>
                    <xdr:rowOff>38100</xdr:rowOff>
                  </from>
                  <to>
                    <xdr:col>7</xdr:col>
                    <xdr:colOff>304800</xdr:colOff>
                    <xdr:row>52</xdr:row>
                    <xdr:rowOff>241300</xdr:rowOff>
                  </to>
                </anchor>
              </controlPr>
            </control>
          </mc:Choice>
        </mc:AlternateContent>
        <mc:AlternateContent xmlns:mc="http://schemas.openxmlformats.org/markup-compatibility/2006">
          <mc:Choice Requires="x14">
            <control shapeId="49626" r:id="rId352" name="Check Box 474">
              <controlPr locked="0" defaultSize="0" autoFill="0" autoLine="0" autoPict="0">
                <anchor moveWithCells="1">
                  <from>
                    <xdr:col>8</xdr:col>
                    <xdr:colOff>63500</xdr:colOff>
                    <xdr:row>52</xdr:row>
                    <xdr:rowOff>38100</xdr:rowOff>
                  </from>
                  <to>
                    <xdr:col>8</xdr:col>
                    <xdr:colOff>279400</xdr:colOff>
                    <xdr:row>52</xdr:row>
                    <xdr:rowOff>241300</xdr:rowOff>
                  </to>
                </anchor>
              </controlPr>
            </control>
          </mc:Choice>
        </mc:AlternateContent>
        <mc:AlternateContent xmlns:mc="http://schemas.openxmlformats.org/markup-compatibility/2006">
          <mc:Choice Requires="x14">
            <control shapeId="49627" r:id="rId353" name="Check Box 475">
              <controlPr locked="0" defaultSize="0" autoFill="0" autoLine="0" autoPict="0">
                <anchor moveWithCells="1">
                  <from>
                    <xdr:col>9</xdr:col>
                    <xdr:colOff>63500</xdr:colOff>
                    <xdr:row>52</xdr:row>
                    <xdr:rowOff>38100</xdr:rowOff>
                  </from>
                  <to>
                    <xdr:col>9</xdr:col>
                    <xdr:colOff>279400</xdr:colOff>
                    <xdr:row>52</xdr:row>
                    <xdr:rowOff>241300</xdr:rowOff>
                  </to>
                </anchor>
              </controlPr>
            </control>
          </mc:Choice>
        </mc:AlternateContent>
        <mc:AlternateContent xmlns:mc="http://schemas.openxmlformats.org/markup-compatibility/2006">
          <mc:Choice Requires="x14">
            <control shapeId="49628" r:id="rId354" name="Check Box 476">
              <controlPr locked="0" defaultSize="0" autoFill="0" autoLine="0" autoPict="0">
                <anchor moveWithCells="1">
                  <from>
                    <xdr:col>10</xdr:col>
                    <xdr:colOff>50800</xdr:colOff>
                    <xdr:row>52</xdr:row>
                    <xdr:rowOff>38100</xdr:rowOff>
                  </from>
                  <to>
                    <xdr:col>10</xdr:col>
                    <xdr:colOff>279400</xdr:colOff>
                    <xdr:row>52</xdr:row>
                    <xdr:rowOff>241300</xdr:rowOff>
                  </to>
                </anchor>
              </controlPr>
            </control>
          </mc:Choice>
        </mc:AlternateContent>
        <mc:AlternateContent xmlns:mc="http://schemas.openxmlformats.org/markup-compatibility/2006">
          <mc:Choice Requires="x14">
            <control shapeId="49629" r:id="rId355" name="Check Box 477">
              <controlPr locked="0" defaultSize="0" autoFill="0" autoLine="0" autoPict="0">
                <anchor moveWithCells="1">
                  <from>
                    <xdr:col>7</xdr:col>
                    <xdr:colOff>12700</xdr:colOff>
                    <xdr:row>35</xdr:row>
                    <xdr:rowOff>38100</xdr:rowOff>
                  </from>
                  <to>
                    <xdr:col>7</xdr:col>
                    <xdr:colOff>317500</xdr:colOff>
                    <xdr:row>35</xdr:row>
                    <xdr:rowOff>241300</xdr:rowOff>
                  </to>
                </anchor>
              </controlPr>
            </control>
          </mc:Choice>
        </mc:AlternateContent>
        <mc:AlternateContent xmlns:mc="http://schemas.openxmlformats.org/markup-compatibility/2006">
          <mc:Choice Requires="x14">
            <control shapeId="49630" r:id="rId356" name="Check Box 478">
              <controlPr locked="0" defaultSize="0" autoFill="0" autoLine="0" autoPict="0">
                <anchor moveWithCells="1">
                  <from>
                    <xdr:col>8</xdr:col>
                    <xdr:colOff>38100</xdr:colOff>
                    <xdr:row>35</xdr:row>
                    <xdr:rowOff>38100</xdr:rowOff>
                  </from>
                  <to>
                    <xdr:col>8</xdr:col>
                    <xdr:colOff>304800</xdr:colOff>
                    <xdr:row>35</xdr:row>
                    <xdr:rowOff>241300</xdr:rowOff>
                  </to>
                </anchor>
              </controlPr>
            </control>
          </mc:Choice>
        </mc:AlternateContent>
        <mc:AlternateContent xmlns:mc="http://schemas.openxmlformats.org/markup-compatibility/2006">
          <mc:Choice Requires="x14">
            <control shapeId="49631" r:id="rId357" name="Check Box 479">
              <controlPr locked="0" defaultSize="0" autoFill="0" autoLine="0" autoPict="0">
                <anchor moveWithCells="1">
                  <from>
                    <xdr:col>9</xdr:col>
                    <xdr:colOff>38100</xdr:colOff>
                    <xdr:row>35</xdr:row>
                    <xdr:rowOff>38100</xdr:rowOff>
                  </from>
                  <to>
                    <xdr:col>9</xdr:col>
                    <xdr:colOff>304800</xdr:colOff>
                    <xdr:row>35</xdr:row>
                    <xdr:rowOff>241300</xdr:rowOff>
                  </to>
                </anchor>
              </controlPr>
            </control>
          </mc:Choice>
        </mc:AlternateContent>
        <mc:AlternateContent xmlns:mc="http://schemas.openxmlformats.org/markup-compatibility/2006">
          <mc:Choice Requires="x14">
            <control shapeId="49632" r:id="rId358" name="Check Box 480">
              <controlPr locked="0" defaultSize="0" autoFill="0" autoLine="0" autoPict="0">
                <anchor moveWithCells="1">
                  <from>
                    <xdr:col>10</xdr:col>
                    <xdr:colOff>25400</xdr:colOff>
                    <xdr:row>35</xdr:row>
                    <xdr:rowOff>38100</xdr:rowOff>
                  </from>
                  <to>
                    <xdr:col>10</xdr:col>
                    <xdr:colOff>304800</xdr:colOff>
                    <xdr:row>35</xdr:row>
                    <xdr:rowOff>241300</xdr:rowOff>
                  </to>
                </anchor>
              </controlPr>
            </control>
          </mc:Choice>
        </mc:AlternateContent>
        <mc:AlternateContent xmlns:mc="http://schemas.openxmlformats.org/markup-compatibility/2006">
          <mc:Choice Requires="x14">
            <control shapeId="49633" r:id="rId359" name="Check Box 481">
              <controlPr locked="0" defaultSize="0" autoFill="0" autoLine="0" autoPict="0">
                <anchor moveWithCells="1">
                  <from>
                    <xdr:col>10</xdr:col>
                    <xdr:colOff>25400</xdr:colOff>
                    <xdr:row>36</xdr:row>
                    <xdr:rowOff>50800</xdr:rowOff>
                  </from>
                  <to>
                    <xdr:col>10</xdr:col>
                    <xdr:colOff>317500</xdr:colOff>
                    <xdr:row>36</xdr:row>
                    <xdr:rowOff>241300</xdr:rowOff>
                  </to>
                </anchor>
              </controlPr>
            </control>
          </mc:Choice>
        </mc:AlternateContent>
        <mc:AlternateContent xmlns:mc="http://schemas.openxmlformats.org/markup-compatibility/2006">
          <mc:Choice Requires="x14">
            <control shapeId="49634" r:id="rId360" name="Check Box 482">
              <controlPr locked="0" defaultSize="0" autoFill="0" autoLine="0" autoPict="0">
                <anchor moveWithCells="1">
                  <from>
                    <xdr:col>9</xdr:col>
                    <xdr:colOff>38100</xdr:colOff>
                    <xdr:row>39</xdr:row>
                    <xdr:rowOff>38100</xdr:rowOff>
                  </from>
                  <to>
                    <xdr:col>9</xdr:col>
                    <xdr:colOff>304800</xdr:colOff>
                    <xdr:row>39</xdr:row>
                    <xdr:rowOff>241300</xdr:rowOff>
                  </to>
                </anchor>
              </controlPr>
            </control>
          </mc:Choice>
        </mc:AlternateContent>
        <mc:AlternateContent xmlns:mc="http://schemas.openxmlformats.org/markup-compatibility/2006">
          <mc:Choice Requires="x14">
            <control shapeId="49635" r:id="rId361" name="Check Box 483">
              <controlPr locked="0" defaultSize="0" autoFill="0" autoLine="0" autoPict="0">
                <anchor moveWithCells="1">
                  <from>
                    <xdr:col>8</xdr:col>
                    <xdr:colOff>25400</xdr:colOff>
                    <xdr:row>39</xdr:row>
                    <xdr:rowOff>38100</xdr:rowOff>
                  </from>
                  <to>
                    <xdr:col>8</xdr:col>
                    <xdr:colOff>304800</xdr:colOff>
                    <xdr:row>39</xdr:row>
                    <xdr:rowOff>241300</xdr:rowOff>
                  </to>
                </anchor>
              </controlPr>
            </control>
          </mc:Choice>
        </mc:AlternateContent>
        <mc:AlternateContent xmlns:mc="http://schemas.openxmlformats.org/markup-compatibility/2006">
          <mc:Choice Requires="x14">
            <control shapeId="49636" r:id="rId362" name="Check Box 484">
              <controlPr locked="0" defaultSize="0" autoFill="0" autoLine="0" autoPict="0">
                <anchor moveWithCells="1">
                  <from>
                    <xdr:col>10</xdr:col>
                    <xdr:colOff>50800</xdr:colOff>
                    <xdr:row>40</xdr:row>
                    <xdr:rowOff>38100</xdr:rowOff>
                  </from>
                  <to>
                    <xdr:col>10</xdr:col>
                    <xdr:colOff>279400</xdr:colOff>
                    <xdr:row>40</xdr:row>
                    <xdr:rowOff>254000</xdr:rowOff>
                  </to>
                </anchor>
              </controlPr>
            </control>
          </mc:Choice>
        </mc:AlternateContent>
        <mc:AlternateContent xmlns:mc="http://schemas.openxmlformats.org/markup-compatibility/2006">
          <mc:Choice Requires="x14">
            <control shapeId="49637" r:id="rId363" name="Check Box 485">
              <controlPr locked="0" defaultSize="0" autoFill="0" autoLine="0" autoPict="0">
                <anchor moveWithCells="1">
                  <from>
                    <xdr:col>7</xdr:col>
                    <xdr:colOff>50800</xdr:colOff>
                    <xdr:row>40</xdr:row>
                    <xdr:rowOff>38100</xdr:rowOff>
                  </from>
                  <to>
                    <xdr:col>7</xdr:col>
                    <xdr:colOff>279400</xdr:colOff>
                    <xdr:row>40</xdr:row>
                    <xdr:rowOff>254000</xdr:rowOff>
                  </to>
                </anchor>
              </controlPr>
            </control>
          </mc:Choice>
        </mc:AlternateContent>
        <mc:AlternateContent xmlns:mc="http://schemas.openxmlformats.org/markup-compatibility/2006">
          <mc:Choice Requires="x14">
            <control shapeId="49638" r:id="rId364" name="Check Box 486">
              <controlPr locked="0" defaultSize="0" autoFill="0" autoLine="0" autoPict="0">
                <anchor moveWithCells="1">
                  <from>
                    <xdr:col>7</xdr:col>
                    <xdr:colOff>50800</xdr:colOff>
                    <xdr:row>55</xdr:row>
                    <xdr:rowOff>38100</xdr:rowOff>
                  </from>
                  <to>
                    <xdr:col>7</xdr:col>
                    <xdr:colOff>304800</xdr:colOff>
                    <xdr:row>55</xdr:row>
                    <xdr:rowOff>241300</xdr:rowOff>
                  </to>
                </anchor>
              </controlPr>
            </control>
          </mc:Choice>
        </mc:AlternateContent>
        <mc:AlternateContent xmlns:mc="http://schemas.openxmlformats.org/markup-compatibility/2006">
          <mc:Choice Requires="x14">
            <control shapeId="49639" r:id="rId365" name="Check Box 487">
              <controlPr locked="0" defaultSize="0" autoFill="0" autoLine="0" autoPict="0">
                <anchor moveWithCells="1">
                  <from>
                    <xdr:col>8</xdr:col>
                    <xdr:colOff>50800</xdr:colOff>
                    <xdr:row>55</xdr:row>
                    <xdr:rowOff>38100</xdr:rowOff>
                  </from>
                  <to>
                    <xdr:col>8</xdr:col>
                    <xdr:colOff>279400</xdr:colOff>
                    <xdr:row>55</xdr:row>
                    <xdr:rowOff>241300</xdr:rowOff>
                  </to>
                </anchor>
              </controlPr>
            </control>
          </mc:Choice>
        </mc:AlternateContent>
        <mc:AlternateContent xmlns:mc="http://schemas.openxmlformats.org/markup-compatibility/2006">
          <mc:Choice Requires="x14">
            <control shapeId="49640" r:id="rId366" name="Check Box 488">
              <controlPr locked="0" defaultSize="0" autoFill="0" autoLine="0" autoPict="0">
                <anchor moveWithCells="1">
                  <from>
                    <xdr:col>9</xdr:col>
                    <xdr:colOff>38100</xdr:colOff>
                    <xdr:row>55</xdr:row>
                    <xdr:rowOff>38100</xdr:rowOff>
                  </from>
                  <to>
                    <xdr:col>9</xdr:col>
                    <xdr:colOff>304800</xdr:colOff>
                    <xdr:row>55</xdr:row>
                    <xdr:rowOff>241300</xdr:rowOff>
                  </to>
                </anchor>
              </controlPr>
            </control>
          </mc:Choice>
        </mc:AlternateContent>
        <mc:AlternateContent xmlns:mc="http://schemas.openxmlformats.org/markup-compatibility/2006">
          <mc:Choice Requires="x14">
            <control shapeId="49641" r:id="rId367" name="Check Box 489">
              <controlPr locked="0" defaultSize="0" autoFill="0" autoLine="0" autoPict="0">
                <anchor moveWithCells="1">
                  <from>
                    <xdr:col>10</xdr:col>
                    <xdr:colOff>50800</xdr:colOff>
                    <xdr:row>55</xdr:row>
                    <xdr:rowOff>50800</xdr:rowOff>
                  </from>
                  <to>
                    <xdr:col>10</xdr:col>
                    <xdr:colOff>304800</xdr:colOff>
                    <xdr:row>55</xdr:row>
                    <xdr:rowOff>241300</xdr:rowOff>
                  </to>
                </anchor>
              </controlPr>
            </control>
          </mc:Choice>
        </mc:AlternateContent>
        <mc:AlternateContent xmlns:mc="http://schemas.openxmlformats.org/markup-compatibility/2006">
          <mc:Choice Requires="x14">
            <control shapeId="49642" r:id="rId368" name="Check Box 490">
              <controlPr locked="0" defaultSize="0" autoFill="0" autoLine="0" autoPict="0">
                <anchor moveWithCells="1">
                  <from>
                    <xdr:col>7</xdr:col>
                    <xdr:colOff>50800</xdr:colOff>
                    <xdr:row>56</xdr:row>
                    <xdr:rowOff>38100</xdr:rowOff>
                  </from>
                  <to>
                    <xdr:col>7</xdr:col>
                    <xdr:colOff>304800</xdr:colOff>
                    <xdr:row>56</xdr:row>
                    <xdr:rowOff>241300</xdr:rowOff>
                  </to>
                </anchor>
              </controlPr>
            </control>
          </mc:Choice>
        </mc:AlternateContent>
        <mc:AlternateContent xmlns:mc="http://schemas.openxmlformats.org/markup-compatibility/2006">
          <mc:Choice Requires="x14">
            <control shapeId="49643" r:id="rId369" name="Check Box 491">
              <controlPr locked="0" defaultSize="0" autoFill="0" autoLine="0" autoPict="0">
                <anchor moveWithCells="1">
                  <from>
                    <xdr:col>8</xdr:col>
                    <xdr:colOff>50800</xdr:colOff>
                    <xdr:row>56</xdr:row>
                    <xdr:rowOff>38100</xdr:rowOff>
                  </from>
                  <to>
                    <xdr:col>8</xdr:col>
                    <xdr:colOff>304800</xdr:colOff>
                    <xdr:row>56</xdr:row>
                    <xdr:rowOff>241300</xdr:rowOff>
                  </to>
                </anchor>
              </controlPr>
            </control>
          </mc:Choice>
        </mc:AlternateContent>
        <mc:AlternateContent xmlns:mc="http://schemas.openxmlformats.org/markup-compatibility/2006">
          <mc:Choice Requires="x14">
            <control shapeId="49644" r:id="rId370" name="Check Box 492">
              <controlPr locked="0" defaultSize="0" autoFill="0" autoLine="0" autoPict="0">
                <anchor moveWithCells="1">
                  <from>
                    <xdr:col>9</xdr:col>
                    <xdr:colOff>25400</xdr:colOff>
                    <xdr:row>56</xdr:row>
                    <xdr:rowOff>38100</xdr:rowOff>
                  </from>
                  <to>
                    <xdr:col>9</xdr:col>
                    <xdr:colOff>317500</xdr:colOff>
                    <xdr:row>56</xdr:row>
                    <xdr:rowOff>241300</xdr:rowOff>
                  </to>
                </anchor>
              </controlPr>
            </control>
          </mc:Choice>
        </mc:AlternateContent>
        <mc:AlternateContent xmlns:mc="http://schemas.openxmlformats.org/markup-compatibility/2006">
          <mc:Choice Requires="x14">
            <control shapeId="49645" r:id="rId371" name="Check Box 493">
              <controlPr locked="0" defaultSize="0" autoFill="0" autoLine="0" autoPict="0">
                <anchor moveWithCells="1">
                  <from>
                    <xdr:col>10</xdr:col>
                    <xdr:colOff>38100</xdr:colOff>
                    <xdr:row>56</xdr:row>
                    <xdr:rowOff>38100</xdr:rowOff>
                  </from>
                  <to>
                    <xdr:col>10</xdr:col>
                    <xdr:colOff>304800</xdr:colOff>
                    <xdr:row>56</xdr:row>
                    <xdr:rowOff>241300</xdr:rowOff>
                  </to>
                </anchor>
              </controlPr>
            </control>
          </mc:Choice>
        </mc:AlternateContent>
        <mc:AlternateContent xmlns:mc="http://schemas.openxmlformats.org/markup-compatibility/2006">
          <mc:Choice Requires="x14">
            <control shapeId="49646" r:id="rId372" name="Check Box 494">
              <controlPr locked="0" defaultSize="0" autoFill="0" autoLine="0" autoPict="0" macro="[0]!checkAllBoxesColumn_Click">
                <anchor moveWithCells="1">
                  <from>
                    <xdr:col>8</xdr:col>
                    <xdr:colOff>63500</xdr:colOff>
                    <xdr:row>45</xdr:row>
                    <xdr:rowOff>25400</xdr:rowOff>
                  </from>
                  <to>
                    <xdr:col>9</xdr:col>
                    <xdr:colOff>0</xdr:colOff>
                    <xdr:row>45</xdr:row>
                    <xdr:rowOff>266700</xdr:rowOff>
                  </to>
                </anchor>
              </controlPr>
            </control>
          </mc:Choice>
        </mc:AlternateContent>
        <mc:AlternateContent xmlns:mc="http://schemas.openxmlformats.org/markup-compatibility/2006">
          <mc:Choice Requires="x14">
            <control shapeId="49647" r:id="rId373" name="Check Box 495">
              <controlPr locked="0" defaultSize="0" autoFill="0" autoLine="0" autoPict="0" macro="[0]!checkAllBoxesColumn_Click">
                <anchor moveWithCells="1">
                  <from>
                    <xdr:col>7</xdr:col>
                    <xdr:colOff>63500</xdr:colOff>
                    <xdr:row>45</xdr:row>
                    <xdr:rowOff>12700</xdr:rowOff>
                  </from>
                  <to>
                    <xdr:col>7</xdr:col>
                    <xdr:colOff>317500</xdr:colOff>
                    <xdr:row>45</xdr:row>
                    <xdr:rowOff>266700</xdr:rowOff>
                  </to>
                </anchor>
              </controlPr>
            </control>
          </mc:Choice>
        </mc:AlternateContent>
        <mc:AlternateContent xmlns:mc="http://schemas.openxmlformats.org/markup-compatibility/2006">
          <mc:Choice Requires="x14">
            <control shapeId="49648" r:id="rId374" name="Check Box 496">
              <controlPr locked="0" defaultSize="0" autoFill="0" autoLine="0" autoPict="0" macro="[0]!checkAllBoxesColumn_Click">
                <anchor moveWithCells="1">
                  <from>
                    <xdr:col>9</xdr:col>
                    <xdr:colOff>50800</xdr:colOff>
                    <xdr:row>45</xdr:row>
                    <xdr:rowOff>25400</xdr:rowOff>
                  </from>
                  <to>
                    <xdr:col>9</xdr:col>
                    <xdr:colOff>317500</xdr:colOff>
                    <xdr:row>45</xdr:row>
                    <xdr:rowOff>266700</xdr:rowOff>
                  </to>
                </anchor>
              </controlPr>
            </control>
          </mc:Choice>
        </mc:AlternateContent>
        <mc:AlternateContent xmlns:mc="http://schemas.openxmlformats.org/markup-compatibility/2006">
          <mc:Choice Requires="x14">
            <control shapeId="49649" r:id="rId375" name="Check Box 497">
              <controlPr locked="0" defaultSize="0" autoFill="0" autoLine="0" autoPict="0" macro="[0]!checkAllBoxesColumn_Click">
                <anchor moveWithCells="1">
                  <from>
                    <xdr:col>10</xdr:col>
                    <xdr:colOff>38100</xdr:colOff>
                    <xdr:row>45</xdr:row>
                    <xdr:rowOff>12700</xdr:rowOff>
                  </from>
                  <to>
                    <xdr:col>10</xdr:col>
                    <xdr:colOff>304800</xdr:colOff>
                    <xdr:row>45</xdr:row>
                    <xdr:rowOff>266700</xdr:rowOff>
                  </to>
                </anchor>
              </controlPr>
            </control>
          </mc:Choice>
        </mc:AlternateContent>
        <mc:AlternateContent xmlns:mc="http://schemas.openxmlformats.org/markup-compatibility/2006">
          <mc:Choice Requires="x14">
            <control shapeId="49650" r:id="rId376" name="Check Box 498">
              <controlPr locked="0" defaultSize="0" autoFill="0" autoLine="0" autoPict="0">
                <anchor moveWithCells="1">
                  <from>
                    <xdr:col>9</xdr:col>
                    <xdr:colOff>38100</xdr:colOff>
                    <xdr:row>38</xdr:row>
                    <xdr:rowOff>50800</xdr:rowOff>
                  </from>
                  <to>
                    <xdr:col>9</xdr:col>
                    <xdr:colOff>304800</xdr:colOff>
                    <xdr:row>38</xdr:row>
                    <xdr:rowOff>241300</xdr:rowOff>
                  </to>
                </anchor>
              </controlPr>
            </control>
          </mc:Choice>
        </mc:AlternateContent>
        <mc:AlternateContent xmlns:mc="http://schemas.openxmlformats.org/markup-compatibility/2006">
          <mc:Choice Requires="x14">
            <control shapeId="49651" r:id="rId377" name="Check Box 499">
              <controlPr locked="0" defaultSize="0" autoFill="0" autoLine="0" autoPict="0">
                <anchor moveWithCells="1">
                  <from>
                    <xdr:col>10</xdr:col>
                    <xdr:colOff>50800</xdr:colOff>
                    <xdr:row>38</xdr:row>
                    <xdr:rowOff>50800</xdr:rowOff>
                  </from>
                  <to>
                    <xdr:col>10</xdr:col>
                    <xdr:colOff>266700</xdr:colOff>
                    <xdr:row>38</xdr:row>
                    <xdr:rowOff>241300</xdr:rowOff>
                  </to>
                </anchor>
              </controlPr>
            </control>
          </mc:Choice>
        </mc:AlternateContent>
        <mc:AlternateContent xmlns:mc="http://schemas.openxmlformats.org/markup-compatibility/2006">
          <mc:Choice Requires="x14">
            <control shapeId="49652" r:id="rId378" name="Check Box 500">
              <controlPr locked="0" defaultSize="0" autoFill="0" autoLine="0" autoPict="0">
                <anchor moveWithCells="1">
                  <from>
                    <xdr:col>7</xdr:col>
                    <xdr:colOff>38100</xdr:colOff>
                    <xdr:row>38</xdr:row>
                    <xdr:rowOff>50800</xdr:rowOff>
                  </from>
                  <to>
                    <xdr:col>7</xdr:col>
                    <xdr:colOff>304800</xdr:colOff>
                    <xdr:row>38</xdr:row>
                    <xdr:rowOff>241300</xdr:rowOff>
                  </to>
                </anchor>
              </controlPr>
            </control>
          </mc:Choice>
        </mc:AlternateContent>
        <mc:AlternateContent xmlns:mc="http://schemas.openxmlformats.org/markup-compatibility/2006">
          <mc:Choice Requires="x14">
            <control shapeId="49653" r:id="rId379" name="Check Box 501">
              <controlPr locked="0" defaultSize="0" autoFill="0" autoLine="0" autoPict="0">
                <anchor moveWithCells="1">
                  <from>
                    <xdr:col>8</xdr:col>
                    <xdr:colOff>38100</xdr:colOff>
                    <xdr:row>38</xdr:row>
                    <xdr:rowOff>50800</xdr:rowOff>
                  </from>
                  <to>
                    <xdr:col>8</xdr:col>
                    <xdr:colOff>304800</xdr:colOff>
                    <xdr:row>38</xdr:row>
                    <xdr:rowOff>241300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3"/>
  <dimension ref="B5:P45"/>
  <sheetViews>
    <sheetView topLeftCell="A16" workbookViewId="0">
      <selection activeCell="K23" sqref="K23"/>
    </sheetView>
  </sheetViews>
  <sheetFormatPr baseColWidth="10" defaultColWidth="9.1640625" defaultRowHeight="15"/>
  <cols>
    <col min="1" max="1" width="9.1640625" style="252"/>
    <col min="2" max="2" width="13.5" style="252" customWidth="1"/>
    <col min="3" max="4" width="9.1640625" style="252" hidden="1" customWidth="1"/>
    <col min="5" max="6" width="9.1640625" style="252" customWidth="1"/>
    <col min="7" max="12" width="9.1640625" style="252"/>
    <col min="13" max="13" width="17.1640625" style="252" customWidth="1"/>
    <col min="14" max="14" width="19.5" style="252" customWidth="1"/>
    <col min="15" max="15" width="11.33203125" style="252" customWidth="1"/>
    <col min="16" max="16" width="20.33203125" style="252" customWidth="1"/>
    <col min="17" max="16384" width="9.1640625" style="252"/>
  </cols>
  <sheetData>
    <row r="5" spans="2:10" ht="15.75" customHeight="1"/>
    <row r="13" spans="2:10" ht="16" thickBot="1"/>
    <row r="14" spans="2:10" ht="16" thickTop="1">
      <c r="B14" s="924" t="s">
        <v>89</v>
      </c>
      <c r="C14" s="925"/>
      <c r="D14" s="925"/>
      <c r="E14" s="925"/>
      <c r="F14" s="925"/>
      <c r="G14" s="925"/>
      <c r="H14" s="925"/>
      <c r="I14" s="925"/>
      <c r="J14" s="926"/>
    </row>
    <row r="15" spans="2:10" ht="19">
      <c r="B15" s="927">
        <f>'Vessel Profile'!C32</f>
        <v>0</v>
      </c>
      <c r="C15" s="928"/>
      <c r="D15" s="928"/>
      <c r="E15" s="928"/>
      <c r="F15" s="928"/>
      <c r="G15" s="928"/>
      <c r="H15" s="928"/>
      <c r="I15" s="928"/>
      <c r="J15" s="929"/>
    </row>
    <row r="16" spans="2:10" ht="17" thickBot="1">
      <c r="B16" s="882" t="b">
        <v>1</v>
      </c>
      <c r="C16" s="883"/>
      <c r="D16" s="883"/>
      <c r="E16" s="883"/>
      <c r="F16" s="883"/>
      <c r="G16" s="883"/>
      <c r="H16" s="883"/>
      <c r="I16" s="883"/>
      <c r="J16" s="884"/>
    </row>
    <row r="17" spans="2:16" ht="15.75" customHeight="1" thickTop="1">
      <c r="B17" s="270"/>
      <c r="C17" s="815" t="s">
        <v>103</v>
      </c>
      <c r="D17" s="815" t="s">
        <v>108</v>
      </c>
      <c r="E17" s="815" t="s">
        <v>103</v>
      </c>
      <c r="F17" s="815" t="s">
        <v>108</v>
      </c>
      <c r="G17" s="486" t="s">
        <v>30</v>
      </c>
      <c r="H17" s="486"/>
      <c r="I17" s="456">
        <f>IF($B$16,E19,C19)</f>
        <v>0</v>
      </c>
      <c r="J17" s="490">
        <f>IF($B$16,F19,D19)</f>
        <v>0</v>
      </c>
      <c r="M17" s="885" t="s">
        <v>361</v>
      </c>
      <c r="N17" s="886"/>
      <c r="O17" s="886"/>
      <c r="P17" s="887"/>
    </row>
    <row r="18" spans="2:16" ht="16">
      <c r="B18" s="11"/>
      <c r="C18" s="916"/>
      <c r="D18" s="916"/>
      <c r="E18" s="916"/>
      <c r="F18" s="916"/>
      <c r="G18" s="29" t="s">
        <v>31</v>
      </c>
      <c r="H18" s="29" t="s">
        <v>32</v>
      </c>
      <c r="I18" s="456">
        <f>IF($B$16,E19,C19)</f>
        <v>0</v>
      </c>
      <c r="J18" s="491">
        <f>IF($B$16,F19,D19)</f>
        <v>0</v>
      </c>
      <c r="M18" s="888"/>
      <c r="N18" s="889"/>
      <c r="O18" s="889"/>
      <c r="P18" s="890"/>
    </row>
    <row r="19" spans="2:16" ht="19">
      <c r="B19" s="11" t="s">
        <v>369</v>
      </c>
      <c r="C19" s="741">
        <f>'Operating Mode 3'!Q4</f>
        <v>0</v>
      </c>
      <c r="D19" s="741">
        <f>'Operating Mode 3'!R4</f>
        <v>0</v>
      </c>
      <c r="E19" s="119"/>
      <c r="F19" s="119"/>
      <c r="G19" s="206">
        <f>IF(AND('Vessel Profile'!$C$12&gt;=30,'Vessel Profile'!$C$12&lt;=40),'Speed Data'!$E$3*(EXP('Speed Data'!$E$4*I17)),IF(AND('Vessel Profile'!$C$12&gt;=40,'Vessel Profile'!$C$12&lt;=60),'Speed Data'!$K$3*(EXP('Speed Data'!$K$4*I17)),IF('Vessel Profile'!$C$12&gt;60,'Speed Data'!$W$3*(EXP('Speed Data'!$W$4*I17)),0)))*IF(C20,0.5,1)</f>
        <v>0</v>
      </c>
      <c r="H19" s="206">
        <f>IF(AND('Vessel Profile'!$C$12&gt;=30,'Vessel Profile'!$C$12&lt;=40),'Speed Data'!$E$3*(EXP('Speed Data'!$E$4*J17)),IF(AND('Vessel Profile'!$C$12&gt;=40,'Vessel Profile'!$C$12&lt;=60),'Speed Data'!$K$3*(EXP('Speed Data'!$K$4*J17)),IF('Vessel Profile'!$C$12&gt;60,'Speed Data'!$W$3*(EXP('Speed Data'!$W$4*J17)),0)))*IF(C20,0.5,1)</f>
        <v>0</v>
      </c>
      <c r="I19" s="25" t="s">
        <v>35</v>
      </c>
      <c r="J19" s="14"/>
      <c r="M19" s="460" t="s">
        <v>362</v>
      </c>
      <c r="N19" s="90"/>
      <c r="O19" s="90"/>
      <c r="P19" s="92"/>
    </row>
    <row r="20" spans="2:16" ht="16" thickBot="1">
      <c r="B20" s="489"/>
      <c r="C20" s="742" t="b">
        <f>'Operating Mode 3'!Q5</f>
        <v>0</v>
      </c>
      <c r="D20" s="743"/>
      <c r="E20" s="492"/>
      <c r="F20" s="493"/>
      <c r="G20" s="206">
        <f>IF(C20,G19,0)</f>
        <v>0</v>
      </c>
      <c r="H20" s="206">
        <f>IF(C20,H19,0)</f>
        <v>0</v>
      </c>
      <c r="I20" s="25" t="s">
        <v>86</v>
      </c>
      <c r="J20" s="10"/>
      <c r="M20" s="91" t="s">
        <v>363</v>
      </c>
      <c r="N20" s="90" t="s">
        <v>364</v>
      </c>
      <c r="O20" s="90" t="s">
        <v>365</v>
      </c>
      <c r="P20" s="92" t="s">
        <v>366</v>
      </c>
    </row>
    <row r="21" spans="2:16" ht="15.75" customHeight="1" thickTop="1">
      <c r="B21" s="270"/>
      <c r="C21" s="917" t="s">
        <v>269</v>
      </c>
      <c r="D21" s="917" t="s">
        <v>115</v>
      </c>
      <c r="E21" s="917" t="s">
        <v>269</v>
      </c>
      <c r="F21" s="917" t="s">
        <v>115</v>
      </c>
      <c r="G21" s="459" t="s">
        <v>359</v>
      </c>
      <c r="H21" s="454"/>
      <c r="I21" s="454"/>
      <c r="J21" s="455"/>
      <c r="M21" s="461">
        <v>130</v>
      </c>
      <c r="N21" s="119">
        <v>3</v>
      </c>
      <c r="O21" s="453">
        <v>750</v>
      </c>
      <c r="P21" s="462">
        <v>0.5</v>
      </c>
    </row>
    <row r="22" spans="2:16" ht="17" thickBot="1">
      <c r="B22" s="28"/>
      <c r="C22" s="918"/>
      <c r="D22" s="918"/>
      <c r="E22" s="918"/>
      <c r="F22" s="918"/>
      <c r="G22" s="375" t="s">
        <v>32</v>
      </c>
      <c r="H22" s="375" t="s">
        <v>32</v>
      </c>
      <c r="I22" s="13"/>
      <c r="J22" s="14"/>
      <c r="M22" s="463" t="s">
        <v>367</v>
      </c>
      <c r="N22" s="464">
        <f>((M21*N21)+(O21*P21))/(M21+O21)</f>
        <v>0.86931818181818177</v>
      </c>
      <c r="O22" s="133"/>
      <c r="P22" s="133"/>
    </row>
    <row r="23" spans="2:16" ht="16" thickTop="1">
      <c r="B23" s="11" t="s">
        <v>36</v>
      </c>
      <c r="C23" s="771">
        <f>SUMIF('Operating Mode 3'!Y9:Y53,TRUE,'Operating Mode 3'!V9:V53)/AlternatorEfficiency</f>
        <v>0</v>
      </c>
      <c r="D23" s="771">
        <f>SUMIF('Operating Mode 3'!Y9:Y53,TRUE,'Operating Mode 3'!X9:X53)/AlternatorEfficiency</f>
        <v>0</v>
      </c>
      <c r="E23" s="465">
        <v>0</v>
      </c>
      <c r="F23" s="465">
        <v>0</v>
      </c>
      <c r="G23" s="32">
        <f t="shared" ref="G23:H26" si="0">IF($B$16=FALSE,C23/746,E23/746)</f>
        <v>0</v>
      </c>
      <c r="H23" s="32">
        <f t="shared" si="0"/>
        <v>0</v>
      </c>
      <c r="I23" s="26"/>
      <c r="J23" s="14"/>
    </row>
    <row r="24" spans="2:16">
      <c r="B24" s="11" t="s">
        <v>39</v>
      </c>
      <c r="C24" s="771">
        <f>SUMIF('Operating Mode 3'!Z9:Z53,TRUE,'Operating Mode 3'!V9:V53)/AlternatorEfficiency</f>
        <v>0</v>
      </c>
      <c r="D24" s="771">
        <f>SUMIF('Operating Mode 3'!Z9:Z53,TRUE,'Operating Mode 3'!X9:X53)/AlternatorEfficiency</f>
        <v>0</v>
      </c>
      <c r="E24" s="465">
        <v>0</v>
      </c>
      <c r="F24" s="465">
        <v>0</v>
      </c>
      <c r="G24" s="32">
        <f t="shared" si="0"/>
        <v>0</v>
      </c>
      <c r="H24" s="32">
        <f t="shared" si="0"/>
        <v>0</v>
      </c>
      <c r="I24" s="26"/>
      <c r="J24" s="14"/>
    </row>
    <row r="25" spans="2:16">
      <c r="B25" s="11" t="s">
        <v>37</v>
      </c>
      <c r="C25" s="771">
        <f>SUMIF('Operating Mode 3'!AA9:AA53,TRUE,'Operating Mode 3'!V9:V53)/AlternatorEfficiency</f>
        <v>0</v>
      </c>
      <c r="D25" s="771">
        <f>SUMIF('Operating Mode 3'!AA9:AA53,TRUE,'Operating Mode 3'!X9:X53)/AlternatorEfficiency</f>
        <v>0</v>
      </c>
      <c r="E25" s="465">
        <v>0</v>
      </c>
      <c r="F25" s="465">
        <v>0</v>
      </c>
      <c r="G25" s="32">
        <f t="shared" si="0"/>
        <v>0</v>
      </c>
      <c r="H25" s="32">
        <f t="shared" si="0"/>
        <v>0</v>
      </c>
      <c r="I25" s="49"/>
      <c r="J25" s="14"/>
    </row>
    <row r="26" spans="2:16" ht="16" thickBot="1">
      <c r="B26" s="8" t="s">
        <v>38</v>
      </c>
      <c r="C26" s="771">
        <f>SUMIF('Operating Mode 3'!AB9:AB53,TRUE,'Operating Mode 3'!V9:V53)/AlternatorEfficiency</f>
        <v>0</v>
      </c>
      <c r="D26" s="771">
        <f>SUMIF('Operating Mode 3'!AB9:AB53,TRUE,'Operating Mode 3'!X9:X53)/AlternatorEfficiency</f>
        <v>0</v>
      </c>
      <c r="E26" s="466">
        <v>0</v>
      </c>
      <c r="F26" s="466">
        <v>0</v>
      </c>
      <c r="G26" s="32">
        <f t="shared" si="0"/>
        <v>0</v>
      </c>
      <c r="H26" s="32">
        <f t="shared" si="0"/>
        <v>0</v>
      </c>
      <c r="I26" s="13"/>
      <c r="J26" s="14"/>
    </row>
    <row r="27" spans="2:16" ht="15.75" customHeight="1" thickTop="1">
      <c r="B27" s="270"/>
      <c r="C27" s="917" t="s">
        <v>270</v>
      </c>
      <c r="D27" s="917" t="s">
        <v>271</v>
      </c>
      <c r="E27" s="917" t="s">
        <v>270</v>
      </c>
      <c r="F27" s="917" t="s">
        <v>271</v>
      </c>
      <c r="G27" s="459" t="s">
        <v>277</v>
      </c>
      <c r="H27" s="454"/>
      <c r="I27" s="454"/>
      <c r="J27" s="455"/>
    </row>
    <row r="28" spans="2:16" ht="16">
      <c r="B28" s="28"/>
      <c r="C28" s="918"/>
      <c r="D28" s="918"/>
      <c r="E28" s="918"/>
      <c r="F28" s="918"/>
      <c r="G28" s="426" t="s">
        <v>32</v>
      </c>
      <c r="H28" s="426" t="s">
        <v>32</v>
      </c>
      <c r="I28" s="13"/>
      <c r="J28" s="14"/>
    </row>
    <row r="29" spans="2:16">
      <c r="B29" s="11" t="s">
        <v>36</v>
      </c>
      <c r="C29" s="771">
        <f>SUMIF('Operating Mode 3'!H9:H20,TRUE,'Operating Mode 3'!F9:F20)</f>
        <v>0</v>
      </c>
      <c r="D29" s="771">
        <f>SUMIF('Operating Mode 3'!H9:H20,TRUE,'Operating Mode 3'!G9:G20)</f>
        <v>0</v>
      </c>
      <c r="E29" s="465">
        <v>0</v>
      </c>
      <c r="F29" s="465">
        <v>0</v>
      </c>
      <c r="G29" s="32">
        <f t="shared" ref="G29:H32" si="1">IF($B$16=FALSE,C29/0.746,E29/0.746)</f>
        <v>0</v>
      </c>
      <c r="H29" s="32">
        <f t="shared" si="1"/>
        <v>0</v>
      </c>
      <c r="I29" s="26"/>
      <c r="J29" s="14"/>
    </row>
    <row r="30" spans="2:16">
      <c r="B30" s="11" t="s">
        <v>39</v>
      </c>
      <c r="C30" s="771">
        <f>SUMIF('Operating Mode 3'!I9:I20,TRUE,'Operating Mode 3'!F9:F20)</f>
        <v>0</v>
      </c>
      <c r="D30" s="771">
        <f>SUMIF('Operating Mode 3'!I9:I20,TRUE,'Operating Mode 3'!G9:G20)</f>
        <v>0</v>
      </c>
      <c r="E30" s="465">
        <v>0</v>
      </c>
      <c r="F30" s="465">
        <v>0</v>
      </c>
      <c r="G30" s="32">
        <f t="shared" si="1"/>
        <v>0</v>
      </c>
      <c r="H30" s="32">
        <f t="shared" si="1"/>
        <v>0</v>
      </c>
      <c r="I30" s="26"/>
      <c r="J30" s="14"/>
    </row>
    <row r="31" spans="2:16">
      <c r="B31" s="11" t="s">
        <v>37</v>
      </c>
      <c r="C31" s="771">
        <f>SUMIF('Operating Mode 3'!J9:J20,TRUE,'Operating Mode 3'!F9:F20)</f>
        <v>0</v>
      </c>
      <c r="D31" s="771">
        <f>SUMIF('Operating Mode 3'!J9:J20,TRUE,'Operating Mode 3'!G9:G20)</f>
        <v>0</v>
      </c>
      <c r="E31" s="465">
        <v>0</v>
      </c>
      <c r="F31" s="465">
        <v>0</v>
      </c>
      <c r="G31" s="32">
        <f t="shared" si="1"/>
        <v>0</v>
      </c>
      <c r="H31" s="32">
        <f t="shared" si="1"/>
        <v>0</v>
      </c>
      <c r="I31" s="49"/>
      <c r="J31" s="14"/>
    </row>
    <row r="32" spans="2:16" ht="16" thickBot="1">
      <c r="B32" s="8" t="s">
        <v>38</v>
      </c>
      <c r="C32" s="772">
        <f>SUMIF('Operating Mode 3'!K9:K20,TRUE,'Operating Mode 3'!F9:F20)</f>
        <v>0</v>
      </c>
      <c r="D32" s="772">
        <f>SUMIF('Operating Mode 3'!K9:K17,TRUE,'Operating Mode 3'!G9:G17)</f>
        <v>0</v>
      </c>
      <c r="E32" s="466">
        <v>0</v>
      </c>
      <c r="F32" s="466">
        <v>0</v>
      </c>
      <c r="G32" s="32">
        <f t="shared" si="1"/>
        <v>0</v>
      </c>
      <c r="H32" s="32">
        <f t="shared" si="1"/>
        <v>0</v>
      </c>
      <c r="I32" s="13"/>
      <c r="J32" s="14"/>
    </row>
    <row r="33" spans="2:10" ht="16" thickTop="1">
      <c r="B33" s="270"/>
      <c r="C33" s="917" t="s">
        <v>116</v>
      </c>
      <c r="D33" s="917" t="s">
        <v>117</v>
      </c>
      <c r="E33" s="917" t="s">
        <v>116</v>
      </c>
      <c r="F33" s="917" t="s">
        <v>117</v>
      </c>
      <c r="G33" s="921" t="s">
        <v>34</v>
      </c>
      <c r="H33" s="921"/>
      <c r="I33" s="454"/>
      <c r="J33" s="455"/>
    </row>
    <row r="34" spans="2:10">
      <c r="B34" s="28"/>
      <c r="C34" s="918"/>
      <c r="D34" s="918"/>
      <c r="E34" s="918"/>
      <c r="F34" s="918"/>
      <c r="G34" s="26"/>
      <c r="H34" s="26"/>
      <c r="I34" s="13"/>
      <c r="J34" s="14"/>
    </row>
    <row r="35" spans="2:10">
      <c r="B35" s="11" t="s">
        <v>36</v>
      </c>
      <c r="C35" s="771">
        <f>SUMIF('Operating Mode 3'!H27:H41,TRUE,'Operating Mode 3'!F27:F41)/HydraulicEfficiency</f>
        <v>0</v>
      </c>
      <c r="D35" s="773">
        <f>SUMIF('Operating Mode 3'!H27:H41,TRUE,'Operating Mode 3'!G27:G41)/HydraulicEfficiency</f>
        <v>0</v>
      </c>
      <c r="E35" s="465">
        <v>0</v>
      </c>
      <c r="F35" s="467">
        <v>0</v>
      </c>
      <c r="G35" s="32">
        <f t="shared" ref="G35:H38" si="2">IF($B$16=FALSE,C35,E35)</f>
        <v>0</v>
      </c>
      <c r="H35" s="32">
        <f t="shared" si="2"/>
        <v>0</v>
      </c>
      <c r="I35" s="13"/>
      <c r="J35" s="14"/>
    </row>
    <row r="36" spans="2:10">
      <c r="B36" s="11" t="s">
        <v>39</v>
      </c>
      <c r="C36" s="771">
        <f>SUMIF('Operating Mode 3'!I27:I41,TRUE,'Operating Mode 3'!F27:F41)/HydraulicEfficiency</f>
        <v>0</v>
      </c>
      <c r="D36" s="773">
        <f>SUMIF('Operating Mode 3'!I27:I41,TRUE,'Operating Mode 3'!G27:G41)/HydraulicEfficiency</f>
        <v>0</v>
      </c>
      <c r="E36" s="465">
        <v>0</v>
      </c>
      <c r="F36" s="467">
        <v>0</v>
      </c>
      <c r="G36" s="32">
        <f t="shared" si="2"/>
        <v>0</v>
      </c>
      <c r="H36" s="32">
        <f t="shared" si="2"/>
        <v>0</v>
      </c>
      <c r="I36" s="13"/>
      <c r="J36" s="14"/>
    </row>
    <row r="37" spans="2:10">
      <c r="B37" s="11" t="s">
        <v>37</v>
      </c>
      <c r="C37" s="771">
        <f>SUMIF('Operating Mode 3'!J27:J41,TRUE,'Operating Mode 3'!F27:F41)/HydraulicEfficiency</f>
        <v>0</v>
      </c>
      <c r="D37" s="773">
        <f>SUMIF('Operating Mode 3'!J27:J41,TRUE,'Operating Mode 3'!G27:G41)/HydraulicEfficiency</f>
        <v>0</v>
      </c>
      <c r="E37" s="465">
        <v>0</v>
      </c>
      <c r="F37" s="467">
        <v>0</v>
      </c>
      <c r="G37" s="32">
        <f t="shared" si="2"/>
        <v>0</v>
      </c>
      <c r="H37" s="32">
        <f t="shared" si="2"/>
        <v>0</v>
      </c>
      <c r="I37" s="13"/>
      <c r="J37" s="14"/>
    </row>
    <row r="38" spans="2:10" ht="16" thickBot="1">
      <c r="B38" s="8" t="s">
        <v>38</v>
      </c>
      <c r="C38" s="772">
        <f>SUMIF('Operating Mode 3'!K27:K41,TRUE,'Operating Mode 3'!F27:F41)/HydraulicEfficiency</f>
        <v>0</v>
      </c>
      <c r="D38" s="774">
        <f ca="1">SUMIF('Operating Mode 3'!K27:K341,TRUE,'Operating Mode 3'!G27:G41)/HydraulicEfficiency</f>
        <v>0</v>
      </c>
      <c r="E38" s="466">
        <v>0</v>
      </c>
      <c r="F38" s="468">
        <v>0</v>
      </c>
      <c r="G38" s="32">
        <f t="shared" si="2"/>
        <v>0</v>
      </c>
      <c r="H38" s="32">
        <f t="shared" si="2"/>
        <v>0</v>
      </c>
      <c r="I38" s="13"/>
      <c r="J38" s="14"/>
    </row>
    <row r="39" spans="2:10" ht="16" thickTop="1">
      <c r="B39" s="270"/>
      <c r="C39" s="932" t="s">
        <v>118</v>
      </c>
      <c r="D39" s="932" t="s">
        <v>119</v>
      </c>
      <c r="E39" s="917" t="s">
        <v>118</v>
      </c>
      <c r="F39" s="917" t="s">
        <v>119</v>
      </c>
      <c r="G39" s="921" t="s">
        <v>360</v>
      </c>
      <c r="H39" s="921"/>
      <c r="I39" s="454"/>
      <c r="J39" s="455"/>
    </row>
    <row r="40" spans="2:10">
      <c r="B40" s="28"/>
      <c r="C40" s="933"/>
      <c r="D40" s="933"/>
      <c r="E40" s="918"/>
      <c r="F40" s="918"/>
      <c r="G40" s="13"/>
      <c r="H40" s="13"/>
      <c r="I40" s="13"/>
      <c r="J40" s="14"/>
    </row>
    <row r="41" spans="2:10">
      <c r="B41" s="11" t="s">
        <v>36</v>
      </c>
      <c r="C41" s="773">
        <f>SUMIF('Operating Mode 3'!H47:H57,TRUE,'Operating Mode 3'!F47:F57)</f>
        <v>0</v>
      </c>
      <c r="D41" s="773">
        <f>SUMIF('Operating Mode 3'!H47:H57,TRUE,'Operating Mode 3'!G47:G57)</f>
        <v>0</v>
      </c>
      <c r="E41" s="469">
        <v>0</v>
      </c>
      <c r="F41" s="470">
        <v>0</v>
      </c>
      <c r="G41" s="32">
        <f t="shared" ref="G41:H44" si="3">IF($B$16=FALSE,C41,E41)</f>
        <v>0</v>
      </c>
      <c r="H41" s="32">
        <f t="shared" si="3"/>
        <v>0</v>
      </c>
      <c r="I41" s="13"/>
      <c r="J41" s="14"/>
    </row>
    <row r="42" spans="2:10">
      <c r="B42" s="11" t="s">
        <v>39</v>
      </c>
      <c r="C42" s="773">
        <f>SUMIF('Operating Mode 3'!I47:I57,TRUE,'Operating Mode 3'!F47:F57)</f>
        <v>0</v>
      </c>
      <c r="D42" s="773">
        <f>SUMIF('Operating Mode 3'!I47:I57,TRUE,'Operating Mode 3'!G47:G57)</f>
        <v>0</v>
      </c>
      <c r="E42" s="471">
        <v>0</v>
      </c>
      <c r="F42" s="467">
        <v>0</v>
      </c>
      <c r="G42" s="32">
        <f t="shared" si="3"/>
        <v>0</v>
      </c>
      <c r="H42" s="32">
        <f t="shared" si="3"/>
        <v>0</v>
      </c>
      <c r="I42" s="13"/>
      <c r="J42" s="14"/>
    </row>
    <row r="43" spans="2:10">
      <c r="B43" s="11" t="s">
        <v>37</v>
      </c>
      <c r="C43" s="773">
        <f>SUMIF('Operating Mode 3'!J47:J57,TRUE,'Operating Mode 3'!F47:F57)</f>
        <v>0</v>
      </c>
      <c r="D43" s="773">
        <f>SUMIF('Operating Mode 3'!J47:J57,TRUE,'Operating Mode 3'!G47:G57)</f>
        <v>0</v>
      </c>
      <c r="E43" s="471">
        <v>0</v>
      </c>
      <c r="F43" s="467">
        <v>0</v>
      </c>
      <c r="G43" s="32">
        <f t="shared" si="3"/>
        <v>0</v>
      </c>
      <c r="H43" s="32">
        <f t="shared" si="3"/>
        <v>0</v>
      </c>
      <c r="I43" s="13"/>
      <c r="J43" s="14"/>
    </row>
    <row r="44" spans="2:10" ht="16" thickBot="1">
      <c r="B44" s="8" t="s">
        <v>38</v>
      </c>
      <c r="C44" s="774">
        <f>SUMIF('Operating Mode 3'!K47:K57,TRUE,'Operating Mode 3'!F47:F57)</f>
        <v>0</v>
      </c>
      <c r="D44" s="774">
        <f>SUMIF('Operating Mode 3'!K47:K57,TRUE,'Operating Mode 3'!G47:G57)</f>
        <v>0</v>
      </c>
      <c r="E44" s="472">
        <v>0</v>
      </c>
      <c r="F44" s="468">
        <v>0</v>
      </c>
      <c r="G44" s="552">
        <f t="shared" si="3"/>
        <v>0</v>
      </c>
      <c r="H44" s="552">
        <f t="shared" si="3"/>
        <v>0</v>
      </c>
      <c r="I44" s="9"/>
      <c r="J44" s="10"/>
    </row>
    <row r="45" spans="2:10" ht="16" thickTop="1"/>
  </sheetData>
  <sheetProtection sheet="1" objects="1" scenarios="1"/>
  <mergeCells count="26">
    <mergeCell ref="G39:H39"/>
    <mergeCell ref="G33:H33"/>
    <mergeCell ref="F39:F40"/>
    <mergeCell ref="B14:J14"/>
    <mergeCell ref="B15:J15"/>
    <mergeCell ref="C39:C40"/>
    <mergeCell ref="D39:D40"/>
    <mergeCell ref="C27:C28"/>
    <mergeCell ref="D27:D28"/>
    <mergeCell ref="C33:C34"/>
    <mergeCell ref="D33:D34"/>
    <mergeCell ref="E27:E28"/>
    <mergeCell ref="F27:F28"/>
    <mergeCell ref="E33:E34"/>
    <mergeCell ref="F33:F34"/>
    <mergeCell ref="E39:E40"/>
    <mergeCell ref="M17:P18"/>
    <mergeCell ref="C21:C22"/>
    <mergeCell ref="D21:D22"/>
    <mergeCell ref="B16:J16"/>
    <mergeCell ref="C17:C18"/>
    <mergeCell ref="D17:D18"/>
    <mergeCell ref="E21:E22"/>
    <mergeCell ref="F21:F22"/>
    <mergeCell ref="E17:E18"/>
    <mergeCell ref="F17:F18"/>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0419" r:id="rId3" name="Check Box 3">
              <controlPr defaultSize="0" autoFill="0" autoLine="0" autoPict="0">
                <anchor moveWithCells="1">
                  <from>
                    <xdr:col>1</xdr:col>
                    <xdr:colOff>1143000</xdr:colOff>
                    <xdr:row>18</xdr:row>
                    <xdr:rowOff>279400</xdr:rowOff>
                  </from>
                  <to>
                    <xdr:col>6</xdr:col>
                    <xdr:colOff>215900</xdr:colOff>
                    <xdr:row>20</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20</vt:i4>
      </vt:variant>
      <vt:variant>
        <vt:lpstr>Named Ranges</vt:lpstr>
      </vt:variant>
      <vt:variant>
        <vt:i4>2</vt:i4>
      </vt:variant>
    </vt:vector>
  </HeadingPairs>
  <TitlesOfParts>
    <vt:vector size="22" baseType="lpstr">
      <vt:lpstr>Begin Here--Introduction</vt:lpstr>
      <vt:lpstr>Vessel Profile</vt:lpstr>
      <vt:lpstr>Maintenance Costs</vt:lpstr>
      <vt:lpstr>Operating Mode 1</vt:lpstr>
      <vt:lpstr>Operating Mode 1 Summary</vt:lpstr>
      <vt:lpstr>Operating Mode 2</vt:lpstr>
      <vt:lpstr>Operating Mode 2 Summary</vt:lpstr>
      <vt:lpstr>Operating Mode 3</vt:lpstr>
      <vt:lpstr>Operating Mode 3 Summary</vt:lpstr>
      <vt:lpstr>Operating Mode 4</vt:lpstr>
      <vt:lpstr>Operating Mode 4 Summary</vt:lpstr>
      <vt:lpstr>Vessel Summary</vt:lpstr>
      <vt:lpstr>Cost Summary</vt:lpstr>
      <vt:lpstr>Speed</vt:lpstr>
      <vt:lpstr>Watt Loads</vt:lpstr>
      <vt:lpstr>BSFC</vt:lpstr>
      <vt:lpstr>Injectors</vt:lpstr>
      <vt:lpstr>BSFC Calculator</vt:lpstr>
      <vt:lpstr>BSFC Data</vt:lpstr>
      <vt:lpstr>Speed Data</vt:lpstr>
      <vt:lpstr>AlternatorEfficiency</vt:lpstr>
      <vt:lpstr>HydraulicEfficiency</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Office</dc:creator>
  <cp:lastModifiedBy>Microsoft Office User</cp:lastModifiedBy>
  <dcterms:created xsi:type="dcterms:W3CDTF">2014-06-12T18:08:31Z</dcterms:created>
  <dcterms:modified xsi:type="dcterms:W3CDTF">2023-02-08T00:30:07Z</dcterms:modified>
</cp:coreProperties>
</file>